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816"/>
  </bookViews>
  <sheets>
    <sheet name="Sheet1" sheetId="1" r:id="rId1"/>
  </sheets>
  <definedNames>
    <definedName name="_xlnm.Print_Titles" localSheetId="0">Sheet1!$1:$4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16" i="1" l="1"/>
  <c r="P104" i="1"/>
  <c r="O104" i="1"/>
  <c r="N104" i="1"/>
  <c r="P14" i="1"/>
  <c r="O14" i="1"/>
  <c r="N14" i="1"/>
  <c r="P73" i="1"/>
  <c r="N73" i="1"/>
  <c r="E111" i="1"/>
  <c r="E112" i="1"/>
  <c r="E113" i="1"/>
  <c r="H69" i="1"/>
  <c r="D69" i="1"/>
  <c r="G69" i="1" s="1"/>
  <c r="I69" i="1" s="1"/>
  <c r="K69" i="1" s="1"/>
  <c r="L70" i="1"/>
  <c r="G70" i="1"/>
  <c r="L68" i="1"/>
  <c r="G68" i="1"/>
  <c r="L66" i="1"/>
  <c r="G66" i="1"/>
  <c r="I66" i="1" s="1"/>
  <c r="K66" i="1" s="1"/>
  <c r="L64" i="1"/>
  <c r="G64" i="1"/>
  <c r="I64" i="1" s="1"/>
  <c r="K64" i="1" s="1"/>
  <c r="H62" i="1"/>
  <c r="H61" i="1"/>
  <c r="L61" i="1" s="1"/>
  <c r="L67" i="1"/>
  <c r="G67" i="1"/>
  <c r="I67" i="1" s="1"/>
  <c r="K67" i="1" s="1"/>
  <c r="L65" i="1"/>
  <c r="G65" i="1"/>
  <c r="L63" i="1"/>
  <c r="G63" i="1"/>
  <c r="I63" i="1" s="1"/>
  <c r="K63" i="1" s="1"/>
  <c r="L62" i="1"/>
  <c r="G62" i="1"/>
  <c r="I62" i="1" s="1"/>
  <c r="G61" i="1"/>
  <c r="I61" i="1" s="1"/>
  <c r="L60" i="1"/>
  <c r="G60" i="1"/>
  <c r="I60" i="1" s="1"/>
  <c r="K60" i="1" s="1"/>
  <c r="L59" i="1"/>
  <c r="G59" i="1"/>
  <c r="I59" i="1" s="1"/>
  <c r="K59" i="1" s="1"/>
  <c r="H56" i="1"/>
  <c r="L56" i="1" s="1"/>
  <c r="H51" i="1"/>
  <c r="L51" i="1" s="1"/>
  <c r="H50" i="1"/>
  <c r="L50" i="1" s="1"/>
  <c r="H49" i="1"/>
  <c r="L49" i="1" s="1"/>
  <c r="H48" i="1"/>
  <c r="L48" i="1" s="1"/>
  <c r="H42" i="1"/>
  <c r="L42" i="1" s="1"/>
  <c r="L55" i="1"/>
  <c r="L54" i="1"/>
  <c r="L52" i="1"/>
  <c r="L47" i="1"/>
  <c r="L45" i="1"/>
  <c r="L44" i="1"/>
  <c r="L43" i="1"/>
  <c r="K55" i="1"/>
  <c r="G56" i="1"/>
  <c r="I56" i="1" s="1"/>
  <c r="G55" i="1"/>
  <c r="G54" i="1"/>
  <c r="I54" i="1" s="1"/>
  <c r="K54" i="1" s="1"/>
  <c r="M54" i="1" s="1"/>
  <c r="G52" i="1"/>
  <c r="I52" i="1" s="1"/>
  <c r="K52" i="1" s="1"/>
  <c r="G51" i="1"/>
  <c r="I51" i="1" s="1"/>
  <c r="G50" i="1"/>
  <c r="I50" i="1" s="1"/>
  <c r="G49" i="1"/>
  <c r="I49" i="1" s="1"/>
  <c r="G48" i="1"/>
  <c r="I48" i="1" s="1"/>
  <c r="G47" i="1"/>
  <c r="I47" i="1" s="1"/>
  <c r="K47" i="1" s="1"/>
  <c r="M47" i="1" s="1"/>
  <c r="G45" i="1"/>
  <c r="I45" i="1" s="1"/>
  <c r="K45" i="1" s="1"/>
  <c r="M45" i="1" s="1"/>
  <c r="G44" i="1"/>
  <c r="K44" i="1" s="1"/>
  <c r="M44" i="1" s="1"/>
  <c r="G43" i="1"/>
  <c r="I43" i="1" s="1"/>
  <c r="K43" i="1" s="1"/>
  <c r="M43" i="1" s="1"/>
  <c r="G42" i="1"/>
  <c r="I42" i="1" s="1"/>
  <c r="H39" i="1"/>
  <c r="L39" i="1" s="1"/>
  <c r="H30" i="1"/>
  <c r="L30" i="1" s="1"/>
  <c r="H29" i="1"/>
  <c r="L29" i="1" s="1"/>
  <c r="H28" i="1"/>
  <c r="H27" i="1"/>
  <c r="L27" i="1" s="1"/>
  <c r="H26" i="1"/>
  <c r="L26" i="1" s="1"/>
  <c r="H25" i="1"/>
  <c r="H24" i="1"/>
  <c r="L24" i="1" s="1"/>
  <c r="H23" i="1"/>
  <c r="H22" i="1"/>
  <c r="H21" i="1"/>
  <c r="L21" i="1" s="1"/>
  <c r="H20" i="1"/>
  <c r="L20" i="1" s="1"/>
  <c r="H31" i="1"/>
  <c r="L31" i="1" s="1"/>
  <c r="L32" i="1"/>
  <c r="G32" i="1"/>
  <c r="I32" i="1" s="1"/>
  <c r="K32" i="1" s="1"/>
  <c r="G31" i="1"/>
  <c r="I31" i="1" s="1"/>
  <c r="G30" i="1"/>
  <c r="I30" i="1" s="1"/>
  <c r="K30" i="1" s="1"/>
  <c r="G29" i="1"/>
  <c r="I29" i="1" s="1"/>
  <c r="L28" i="1"/>
  <c r="G28" i="1"/>
  <c r="I28" i="1" s="1"/>
  <c r="K28" i="1" s="1"/>
  <c r="G27" i="1"/>
  <c r="I27" i="1" s="1"/>
  <c r="G26" i="1"/>
  <c r="I26" i="1" s="1"/>
  <c r="L25" i="1"/>
  <c r="G25" i="1"/>
  <c r="I25" i="1" s="1"/>
  <c r="G24" i="1"/>
  <c r="I24" i="1" s="1"/>
  <c r="G23" i="1"/>
  <c r="I23" i="1" s="1"/>
  <c r="L22" i="1"/>
  <c r="G22" i="1"/>
  <c r="I22" i="1" s="1"/>
  <c r="G21" i="1"/>
  <c r="I21" i="1" s="1"/>
  <c r="H36" i="1"/>
  <c r="L36" i="1" s="1"/>
  <c r="H33" i="1"/>
  <c r="L33" i="1" s="1"/>
  <c r="H18" i="1"/>
  <c r="L40" i="1"/>
  <c r="L38" i="1"/>
  <c r="L37" i="1"/>
  <c r="L35" i="1"/>
  <c r="L34" i="1"/>
  <c r="L19" i="1"/>
  <c r="G40" i="1"/>
  <c r="K40" i="1" s="1"/>
  <c r="M40" i="1" s="1"/>
  <c r="G39" i="1"/>
  <c r="I39" i="1" s="1"/>
  <c r="G38" i="1"/>
  <c r="K38" i="1" s="1"/>
  <c r="M38" i="1" s="1"/>
  <c r="G37" i="1"/>
  <c r="I37" i="1" s="1"/>
  <c r="K37" i="1" s="1"/>
  <c r="M37" i="1" s="1"/>
  <c r="G36" i="1"/>
  <c r="I36" i="1" s="1"/>
  <c r="G35" i="1"/>
  <c r="I35" i="1" s="1"/>
  <c r="K35" i="1" s="1"/>
  <c r="M35" i="1" s="1"/>
  <c r="G34" i="1"/>
  <c r="I34" i="1" s="1"/>
  <c r="K34" i="1" s="1"/>
  <c r="M34" i="1" s="1"/>
  <c r="G33" i="1"/>
  <c r="I33" i="1" s="1"/>
  <c r="G20" i="1"/>
  <c r="I20" i="1" s="1"/>
  <c r="G19" i="1"/>
  <c r="I19" i="1" s="1"/>
  <c r="K19" i="1" s="1"/>
  <c r="M19" i="1" s="1"/>
  <c r="H95" i="1"/>
  <c r="L95" i="1" s="1"/>
  <c r="L98" i="1"/>
  <c r="L97" i="1"/>
  <c r="L96" i="1"/>
  <c r="G98" i="1"/>
  <c r="I98" i="1" s="1"/>
  <c r="K98" i="1" s="1"/>
  <c r="M98" i="1" s="1"/>
  <c r="G97" i="1"/>
  <c r="I97" i="1" s="1"/>
  <c r="K97" i="1" s="1"/>
  <c r="M97" i="1" s="1"/>
  <c r="G96" i="1"/>
  <c r="I96" i="1" s="1"/>
  <c r="K96" i="1" s="1"/>
  <c r="M96" i="1" s="1"/>
  <c r="G95" i="1"/>
  <c r="I95" i="1" s="1"/>
  <c r="H92" i="1"/>
  <c r="L92" i="1" s="1"/>
  <c r="H88" i="1"/>
  <c r="L88" i="1" s="1"/>
  <c r="L102" i="1"/>
  <c r="L101" i="1"/>
  <c r="L100" i="1"/>
  <c r="L99" i="1"/>
  <c r="L94" i="1"/>
  <c r="L93" i="1"/>
  <c r="L91" i="1"/>
  <c r="L90" i="1"/>
  <c r="L89" i="1"/>
  <c r="G101" i="1"/>
  <c r="I101" i="1" s="1"/>
  <c r="K101" i="1" s="1"/>
  <c r="M101" i="1" s="1"/>
  <c r="G100" i="1"/>
  <c r="I100" i="1" s="1"/>
  <c r="K100" i="1" s="1"/>
  <c r="M100" i="1" s="1"/>
  <c r="G99" i="1"/>
  <c r="I99" i="1" s="1"/>
  <c r="K99" i="1" s="1"/>
  <c r="M99" i="1" s="1"/>
  <c r="G94" i="1"/>
  <c r="I94" i="1" s="1"/>
  <c r="K94" i="1" s="1"/>
  <c r="M94" i="1" s="1"/>
  <c r="G93" i="1"/>
  <c r="I93" i="1" s="1"/>
  <c r="K93" i="1" s="1"/>
  <c r="M93" i="1" s="1"/>
  <c r="G92" i="1"/>
  <c r="I92" i="1" s="1"/>
  <c r="G91" i="1"/>
  <c r="I91" i="1" s="1"/>
  <c r="K91" i="1" s="1"/>
  <c r="M91" i="1" s="1"/>
  <c r="G90" i="1"/>
  <c r="I90" i="1" s="1"/>
  <c r="K90" i="1" s="1"/>
  <c r="M90" i="1" s="1"/>
  <c r="G89" i="1"/>
  <c r="I89" i="1" s="1"/>
  <c r="K89" i="1" s="1"/>
  <c r="G88" i="1"/>
  <c r="I88" i="1" s="1"/>
  <c r="H87" i="1"/>
  <c r="L87" i="1" s="1"/>
  <c r="H86" i="1"/>
  <c r="L86" i="1" s="1"/>
  <c r="H84" i="1"/>
  <c r="L84" i="1" s="1"/>
  <c r="L85" i="1"/>
  <c r="L83" i="1"/>
  <c r="L82" i="1"/>
  <c r="G102" i="1"/>
  <c r="I102" i="1" s="1"/>
  <c r="K102" i="1" s="1"/>
  <c r="M102" i="1" s="1"/>
  <c r="G87" i="1"/>
  <c r="G86" i="1"/>
  <c r="I86" i="1" s="1"/>
  <c r="G85" i="1"/>
  <c r="I85" i="1" s="1"/>
  <c r="K85" i="1" s="1"/>
  <c r="M85" i="1" s="1"/>
  <c r="G84" i="1"/>
  <c r="I84" i="1" s="1"/>
  <c r="K84" i="1" s="1"/>
  <c r="M84" i="1" s="1"/>
  <c r="G83" i="1"/>
  <c r="I83" i="1" s="1"/>
  <c r="K83" i="1" s="1"/>
  <c r="M83" i="1" s="1"/>
  <c r="G82" i="1"/>
  <c r="I82" i="1" s="1"/>
  <c r="K82" i="1" s="1"/>
  <c r="H7" i="1"/>
  <c r="K29" i="1" l="1"/>
  <c r="K21" i="1"/>
  <c r="K95" i="1"/>
  <c r="M95" i="1" s="1"/>
  <c r="K25" i="1"/>
  <c r="M25" i="1" s="1"/>
  <c r="N107" i="1"/>
  <c r="K48" i="1"/>
  <c r="M48" i="1" s="1"/>
  <c r="K49" i="1"/>
  <c r="P107" i="1"/>
  <c r="P110" i="1" s="1"/>
  <c r="P117" i="1" s="1"/>
  <c r="D119" i="1"/>
  <c r="K31" i="1"/>
  <c r="K50" i="1"/>
  <c r="M50" i="1" s="1"/>
  <c r="K42" i="1"/>
  <c r="M42" i="1" s="1"/>
  <c r="K39" i="1"/>
  <c r="M39" i="1" s="1"/>
  <c r="K22" i="1"/>
  <c r="K61" i="1"/>
  <c r="M61" i="1" s="1"/>
  <c r="L69" i="1"/>
  <c r="K92" i="1"/>
  <c r="M92" i="1" s="1"/>
  <c r="K36" i="1"/>
  <c r="M36" i="1" s="1"/>
  <c r="K26" i="1"/>
  <c r="K56" i="1"/>
  <c r="M56" i="1" s="1"/>
  <c r="K86" i="1"/>
  <c r="M86" i="1" s="1"/>
  <c r="M66" i="1"/>
  <c r="K87" i="1"/>
  <c r="M87" i="1" s="1"/>
  <c r="M69" i="1"/>
  <c r="I70" i="1"/>
  <c r="K70" i="1" s="1"/>
  <c r="M70" i="1" s="1"/>
  <c r="I68" i="1"/>
  <c r="K68" i="1" s="1"/>
  <c r="M68" i="1" s="1"/>
  <c r="M64" i="1"/>
  <c r="K62" i="1"/>
  <c r="M62" i="1" s="1"/>
  <c r="M60" i="1"/>
  <c r="I65" i="1"/>
  <c r="K65" i="1" s="1"/>
  <c r="M65" i="1" s="1"/>
  <c r="M59" i="1"/>
  <c r="M63" i="1"/>
  <c r="M67" i="1"/>
  <c r="M55" i="1"/>
  <c r="M52" i="1"/>
  <c r="K51" i="1"/>
  <c r="M51" i="1" s="1"/>
  <c r="M49" i="1"/>
  <c r="K24" i="1"/>
  <c r="M24" i="1" s="1"/>
  <c r="K23" i="1"/>
  <c r="M23" i="1" s="1"/>
  <c r="K88" i="1"/>
  <c r="M88" i="1" s="1"/>
  <c r="L23" i="1"/>
  <c r="K27" i="1"/>
  <c r="M27" i="1" s="1"/>
  <c r="M28" i="1"/>
  <c r="M32" i="1"/>
  <c r="M22" i="1"/>
  <c r="M26" i="1"/>
  <c r="M30" i="1"/>
  <c r="M21" i="1"/>
  <c r="M29" i="1"/>
  <c r="M31" i="1"/>
  <c r="K33" i="1"/>
  <c r="M33" i="1" s="1"/>
  <c r="K20" i="1"/>
  <c r="M20" i="1" s="1"/>
  <c r="M89" i="1"/>
  <c r="M82" i="1"/>
  <c r="O73" i="1"/>
  <c r="O107" i="1" s="1"/>
  <c r="J104" i="1"/>
  <c r="H104" i="1"/>
  <c r="F104" i="1"/>
  <c r="E104" i="1"/>
  <c r="D104" i="1"/>
  <c r="L81" i="1"/>
  <c r="G81" i="1"/>
  <c r="I81" i="1" s="1"/>
  <c r="K81" i="1" s="1"/>
  <c r="L80" i="1"/>
  <c r="G80" i="1"/>
  <c r="I80" i="1" s="1"/>
  <c r="K80" i="1" s="1"/>
  <c r="L79" i="1"/>
  <c r="G79" i="1"/>
  <c r="I79" i="1" s="1"/>
  <c r="K79" i="1" s="1"/>
  <c r="L78" i="1"/>
  <c r="G78" i="1"/>
  <c r="J73" i="1"/>
  <c r="H73" i="1"/>
  <c r="F73" i="1"/>
  <c r="E73" i="1"/>
  <c r="D73" i="1"/>
  <c r="L71" i="1"/>
  <c r="G71" i="1"/>
  <c r="L18" i="1"/>
  <c r="G18" i="1"/>
  <c r="L12" i="1"/>
  <c r="L11" i="1"/>
  <c r="L10" i="1"/>
  <c r="L9" i="1"/>
  <c r="L8" i="1"/>
  <c r="L7" i="1"/>
  <c r="J14" i="1"/>
  <c r="H14" i="1"/>
  <c r="F14" i="1"/>
  <c r="E14" i="1"/>
  <c r="D14" i="1"/>
  <c r="G12" i="1"/>
  <c r="G11" i="1"/>
  <c r="K11" i="1" s="1"/>
  <c r="G10" i="1"/>
  <c r="K10" i="1" s="1"/>
  <c r="G9" i="1"/>
  <c r="K9" i="1" s="1"/>
  <c r="G8" i="1"/>
  <c r="K8" i="1" s="1"/>
  <c r="G7" i="1"/>
  <c r="I7" i="1" s="1"/>
  <c r="K7" i="1" s="1"/>
  <c r="M7" i="1" s="1"/>
  <c r="F107" i="1" l="1"/>
  <c r="E107" i="1"/>
  <c r="J107" i="1"/>
  <c r="M8" i="1"/>
  <c r="H107" i="1"/>
  <c r="L104" i="1"/>
  <c r="D107" i="1"/>
  <c r="D110" i="1" s="1"/>
  <c r="D120" i="1" s="1"/>
  <c r="K12" i="1"/>
  <c r="M12" i="1" s="1"/>
  <c r="G73" i="1"/>
  <c r="L73" i="1"/>
  <c r="I71" i="1"/>
  <c r="K71" i="1" s="1"/>
  <c r="M71" i="1" s="1"/>
  <c r="M11" i="1"/>
  <c r="M10" i="1"/>
  <c r="G14" i="1"/>
  <c r="M9" i="1"/>
  <c r="M81" i="1"/>
  <c r="M79" i="1"/>
  <c r="I78" i="1"/>
  <c r="G104" i="1"/>
  <c r="M80" i="1"/>
  <c r="I18" i="1"/>
  <c r="L14" i="1"/>
  <c r="I14" i="1" l="1"/>
  <c r="K14" i="1"/>
  <c r="G107" i="1"/>
  <c r="M14" i="1"/>
  <c r="L107" i="1"/>
  <c r="I104" i="1"/>
  <c r="K78" i="1"/>
  <c r="I73" i="1"/>
  <c r="K18" i="1"/>
  <c r="I107" i="1" l="1"/>
  <c r="K104" i="1"/>
  <c r="M78" i="1"/>
  <c r="M104" i="1" s="1"/>
  <c r="K73" i="1"/>
  <c r="M18" i="1"/>
  <c r="M73" i="1" s="1"/>
  <c r="K107" i="1" l="1"/>
  <c r="M107" i="1"/>
</calcChain>
</file>

<file path=xl/sharedStrings.xml><?xml version="1.0" encoding="utf-8"?>
<sst xmlns="http://schemas.openxmlformats.org/spreadsheetml/2006/main" count="123" uniqueCount="113">
  <si>
    <t>DATE ACQ</t>
  </si>
  <si>
    <t>OPENING COST</t>
  </si>
  <si>
    <t>ADDITIONS</t>
  </si>
  <si>
    <t>DISPOSALS</t>
  </si>
  <si>
    <t>CLOSING COST</t>
  </si>
  <si>
    <t>OPENING DEP'N</t>
  </si>
  <si>
    <t>DEP'N CHARGE</t>
  </si>
  <si>
    <t>DEP' DISPOSALS</t>
  </si>
  <si>
    <t>CLOSING DEP'N</t>
  </si>
  <si>
    <t>OPENING NBV</t>
  </si>
  <si>
    <t>CLOSING NBV</t>
  </si>
  <si>
    <t>LAND &amp; BUILDINGS</t>
  </si>
  <si>
    <t>SUBTOTAL</t>
  </si>
  <si>
    <t>DEP'N %</t>
  </si>
  <si>
    <t>PLANT</t>
  </si>
  <si>
    <t>GRAND TOTAL</t>
  </si>
  <si>
    <t>KETTON PARISH COUNCIL</t>
  </si>
  <si>
    <t>ASSET REGISTER</t>
  </si>
  <si>
    <t>SALE PROCEEDS</t>
  </si>
  <si>
    <t>INSURANCE VALUE</t>
  </si>
  <si>
    <t>PROFIT ON SALE</t>
  </si>
  <si>
    <t>Parish Office</t>
  </si>
  <si>
    <t>Clerk Desk &amp; chair</t>
  </si>
  <si>
    <t>Parish office chairs</t>
  </si>
  <si>
    <t>Donated</t>
  </si>
  <si>
    <t>Parish office tables</t>
  </si>
  <si>
    <t>Cupboard</t>
  </si>
  <si>
    <t>Additional Notes</t>
  </si>
  <si>
    <t>Safe</t>
  </si>
  <si>
    <t>Filing cabinets</t>
  </si>
  <si>
    <t>Office furniture</t>
  </si>
  <si>
    <t>Telephone</t>
  </si>
  <si>
    <t>ASSET DESCRIPTION</t>
  </si>
  <si>
    <t>Printer / Scanner</t>
  </si>
  <si>
    <t>Computer</t>
  </si>
  <si>
    <t>Monitor</t>
  </si>
  <si>
    <t>Fire extinguishers</t>
  </si>
  <si>
    <t>Ladder</t>
  </si>
  <si>
    <t>Electric kettle</t>
  </si>
  <si>
    <t>Water heaters</t>
  </si>
  <si>
    <t>HMS Cottesmore crest</t>
  </si>
  <si>
    <t>Chairman's chair</t>
  </si>
  <si>
    <t>Royal Coat of Arms</t>
  </si>
  <si>
    <t>Flashing speed signs * 2</t>
  </si>
  <si>
    <t>Notice boards * 5</t>
  </si>
  <si>
    <t>Bus shelter (stone)</t>
  </si>
  <si>
    <t>Bus shelter (wood)</t>
  </si>
  <si>
    <t>Paid for by RCC</t>
  </si>
  <si>
    <t>OFFICE FIXTURES</t>
  </si>
  <si>
    <t>Flags</t>
  </si>
  <si>
    <t>Picnic table - library</t>
  </si>
  <si>
    <t>Seats 1</t>
  </si>
  <si>
    <t>Seats 2</t>
  </si>
  <si>
    <t>Seats 3</t>
  </si>
  <si>
    <t>Seats 4</t>
  </si>
  <si>
    <t>Seats 5</t>
  </si>
  <si>
    <t>Seats 6</t>
  </si>
  <si>
    <t>Seats 7</t>
  </si>
  <si>
    <t>Seats 8</t>
  </si>
  <si>
    <t>Seats 9</t>
  </si>
  <si>
    <t>Seats 10</t>
  </si>
  <si>
    <t>Seats 11</t>
  </si>
  <si>
    <t>Seats 12</t>
  </si>
  <si>
    <t>Seats 13 Whitebread copse</t>
  </si>
  <si>
    <t>Grit bins</t>
  </si>
  <si>
    <t>RCC contributed</t>
  </si>
  <si>
    <t>BT telephone boxes * 2</t>
  </si>
  <si>
    <t>Defibrilator * 3</t>
  </si>
  <si>
    <t>Flagpole</t>
  </si>
  <si>
    <t>Fences &amp; gates</t>
  </si>
  <si>
    <t>Timber gate pit lane</t>
  </si>
  <si>
    <t>Fence path to sport centre</t>
  </si>
  <si>
    <t>Cemetery gates</t>
  </si>
  <si>
    <t>Playground</t>
  </si>
  <si>
    <t>Picnic table</t>
  </si>
  <si>
    <t>General equipment</t>
  </si>
  <si>
    <t>Beaufort climber</t>
  </si>
  <si>
    <t>Teenage equipment</t>
  </si>
  <si>
    <t>Playhouse / train</t>
  </si>
  <si>
    <t>War memorial</t>
  </si>
  <si>
    <t>Jubilee fountain</t>
  </si>
  <si>
    <t>Memorials</t>
  </si>
  <si>
    <t>Millenium stones</t>
  </si>
  <si>
    <t>Handyman tools</t>
  </si>
  <si>
    <t>Hall close</t>
  </si>
  <si>
    <t>Whitebread copse</t>
  </si>
  <si>
    <t>Empingham Road cemetery</t>
  </si>
  <si>
    <t>Land at KSCC</t>
  </si>
  <si>
    <t>Sinc stream project equipment</t>
  </si>
  <si>
    <t>No spend, funded by grant</t>
  </si>
  <si>
    <t>Maintenance equipment</t>
  </si>
  <si>
    <t>Countax mower</t>
  </si>
  <si>
    <t>Grasshopper mower</t>
  </si>
  <si>
    <t>Tanaka hedge cutter</t>
  </si>
  <si>
    <t>Countax tipping trailer</t>
  </si>
  <si>
    <t>Grit spreader</t>
  </si>
  <si>
    <t>Tanaka chain saw attachment</t>
  </si>
  <si>
    <t>Metal storage container</t>
  </si>
  <si>
    <t>Christmas tree equipment</t>
  </si>
  <si>
    <t>No spend , grants</t>
  </si>
  <si>
    <t>duplicated</t>
  </si>
  <si>
    <t>diff</t>
  </si>
  <si>
    <t>rcc paid</t>
  </si>
  <si>
    <t>shown as additions, not in published total</t>
  </si>
  <si>
    <t>incorrect additions</t>
  </si>
  <si>
    <t>chairman chair incorrect</t>
  </si>
  <si>
    <t>telephone boxes</t>
  </si>
  <si>
    <t>duplicate</t>
  </si>
  <si>
    <t>addition error</t>
  </si>
  <si>
    <t>difference</t>
  </si>
  <si>
    <t>Reconciliation to published list</t>
  </si>
  <si>
    <t>2019/20</t>
  </si>
  <si>
    <t>Mountfield garden 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</si>
</sst>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0" applyNumberFormat="1"/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0" fillId="0" borderId="2" xfId="0" applyBorder="1"/>
    <xf numFmtId="43" fontId="0" fillId="0" borderId="2" xfId="1" applyFont="1" applyBorder="1"/>
    <xf numFmtId="43" fontId="0" fillId="0" borderId="3" xfId="1" applyFont="1" applyBorder="1"/>
    <xf numFmtId="0" fontId="2" fillId="0" borderId="4" xfId="0" applyFont="1" applyBorder="1"/>
    <xf numFmtId="0" fontId="0" fillId="0" borderId="4" xfId="0" applyBorder="1"/>
    <xf numFmtId="43" fontId="0" fillId="0" borderId="4" xfId="1" applyFont="1" applyBorder="1"/>
    <xf numFmtId="43" fontId="0" fillId="0" borderId="5" xfId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6" fillId="0" borderId="0" xfId="0" applyFont="1"/>
    <xf numFmtId="43" fontId="6" fillId="0" borderId="3" xfId="1" applyFont="1" applyBorder="1"/>
    <xf numFmtId="43" fontId="6" fillId="0" borderId="1" xfId="1" applyFont="1" applyBorder="1"/>
    <xf numFmtId="43" fontId="6" fillId="0" borderId="5" xfId="1" applyFont="1" applyBorder="1"/>
    <xf numFmtId="8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0"/>
  <sheetViews>
    <sheetView tabSelected="1" workbookViewId="0">
      <pane xSplit="3" ySplit="4" topLeftCell="L105" activePane="bottomRight" state="frozen"/>
      <selection pane="topRight" activeCell="D1" sqref="D1"/>
      <selection pane="bottomLeft" activeCell="A5" sqref="A5"/>
      <selection pane="bottomRight" activeCell="S65" sqref="S65"/>
    </sheetView>
  </sheetViews>
  <sheetFormatPr defaultRowHeight="14.4" x14ac:dyDescent="0.3"/>
  <cols>
    <col min="1" max="1" width="28.33203125" customWidth="1"/>
    <col min="2" max="2" width="9.88671875" bestFit="1" customWidth="1"/>
    <col min="3" max="3" width="8.33203125" bestFit="1" customWidth="1"/>
    <col min="4" max="4" width="17.109375" bestFit="1" customWidth="1"/>
    <col min="5" max="5" width="11" bestFit="1" customWidth="1"/>
    <col min="6" max="6" width="10.6640625" bestFit="1" customWidth="1"/>
    <col min="7" max="8" width="17.109375" bestFit="1" customWidth="1"/>
    <col min="9" max="9" width="15.5546875" bestFit="1" customWidth="1"/>
    <col min="10" max="10" width="15.109375" bestFit="1" customWidth="1"/>
    <col min="11" max="11" width="17.109375" bestFit="1" customWidth="1"/>
    <col min="12" max="13" width="15.5546875" bestFit="1" customWidth="1"/>
    <col min="14" max="14" width="15" bestFit="1" customWidth="1"/>
    <col min="15" max="15" width="15.44140625" bestFit="1" customWidth="1"/>
    <col min="16" max="16" width="17.88671875" bestFit="1" customWidth="1"/>
    <col min="17" max="17" width="24.88671875" bestFit="1" customWidth="1"/>
  </cols>
  <sheetData>
    <row r="1" spans="1:17" ht="23.25" x14ac:dyDescent="0.35">
      <c r="A1" s="5" t="s">
        <v>16</v>
      </c>
      <c r="D1" s="15" t="s">
        <v>111</v>
      </c>
    </row>
    <row r="2" spans="1:17" ht="21" x14ac:dyDescent="0.35">
      <c r="A2" s="5" t="s">
        <v>17</v>
      </c>
    </row>
    <row r="4" spans="1:17" ht="15" x14ac:dyDescent="0.25">
      <c r="A4" s="4" t="s">
        <v>32</v>
      </c>
      <c r="B4" s="4" t="s">
        <v>0</v>
      </c>
      <c r="C4" s="4" t="s">
        <v>13</v>
      </c>
      <c r="D4" s="6" t="s">
        <v>1</v>
      </c>
      <c r="E4" s="4" t="s">
        <v>2</v>
      </c>
      <c r="F4" s="4" t="s">
        <v>3</v>
      </c>
      <c r="G4" s="10" t="s">
        <v>4</v>
      </c>
      <c r="H4" s="4" t="s">
        <v>5</v>
      </c>
      <c r="I4" s="4" t="s">
        <v>6</v>
      </c>
      <c r="J4" s="4" t="s">
        <v>7</v>
      </c>
      <c r="K4" s="10" t="s">
        <v>8</v>
      </c>
      <c r="L4" s="4" t="s">
        <v>9</v>
      </c>
      <c r="M4" s="4" t="s">
        <v>10</v>
      </c>
      <c r="N4" s="4" t="s">
        <v>18</v>
      </c>
      <c r="O4" s="4" t="s">
        <v>20</v>
      </c>
      <c r="P4" s="4" t="s">
        <v>19</v>
      </c>
      <c r="Q4" s="16" t="s">
        <v>27</v>
      </c>
    </row>
    <row r="5" spans="1:17" ht="15" x14ac:dyDescent="0.25">
      <c r="D5" s="7"/>
      <c r="G5" s="11"/>
      <c r="K5" s="11"/>
    </row>
    <row r="6" spans="1:17" ht="15" x14ac:dyDescent="0.25">
      <c r="A6" s="14" t="s">
        <v>11</v>
      </c>
      <c r="D6" s="7"/>
      <c r="G6" s="11"/>
      <c r="K6" s="11"/>
    </row>
    <row r="7" spans="1:17" ht="15" x14ac:dyDescent="0.25">
      <c r="A7" t="s">
        <v>21</v>
      </c>
      <c r="B7">
        <v>2003</v>
      </c>
      <c r="C7" s="1">
        <v>0.05</v>
      </c>
      <c r="D7" s="8">
        <v>30500</v>
      </c>
      <c r="E7" s="2"/>
      <c r="F7" s="2"/>
      <c r="G7" s="12">
        <f>SUM(D7:F7)</f>
        <v>30500</v>
      </c>
      <c r="H7" s="2">
        <f>1000*15</f>
        <v>15000</v>
      </c>
      <c r="I7" s="2">
        <f t="shared" ref="I7" si="0">+G7*C7</f>
        <v>1525</v>
      </c>
      <c r="J7" s="2"/>
      <c r="K7" s="12">
        <f t="shared" ref="K7:K12" si="1">SUM(H7:J7)</f>
        <v>16525</v>
      </c>
      <c r="L7" s="2">
        <f t="shared" ref="L7:L12" si="2">+D7-H7</f>
        <v>15500</v>
      </c>
      <c r="M7" s="2">
        <f t="shared" ref="M7:M12" si="3">+G7-K7</f>
        <v>13975</v>
      </c>
      <c r="P7">
        <v>30500</v>
      </c>
    </row>
    <row r="8" spans="1:17" ht="15" x14ac:dyDescent="0.25">
      <c r="A8" t="s">
        <v>84</v>
      </c>
      <c r="C8" s="1"/>
      <c r="D8" s="8">
        <v>1</v>
      </c>
      <c r="E8" s="2"/>
      <c r="F8" s="2"/>
      <c r="G8" s="12">
        <f t="shared" ref="G8:G12" si="4">SUM(D8:F8)</f>
        <v>1</v>
      </c>
      <c r="H8" s="2"/>
      <c r="I8" s="2"/>
      <c r="J8" s="2"/>
      <c r="K8" s="12">
        <f t="shared" si="1"/>
        <v>0</v>
      </c>
      <c r="L8" s="2">
        <f t="shared" si="2"/>
        <v>1</v>
      </c>
      <c r="M8" s="2">
        <f t="shared" si="3"/>
        <v>1</v>
      </c>
      <c r="P8">
        <v>1</v>
      </c>
    </row>
    <row r="9" spans="1:17" ht="15" x14ac:dyDescent="0.25">
      <c r="A9" t="s">
        <v>85</v>
      </c>
      <c r="B9">
        <v>2006</v>
      </c>
      <c r="C9" s="1"/>
      <c r="D9" s="8">
        <v>1</v>
      </c>
      <c r="E9" s="2"/>
      <c r="F9" s="2"/>
      <c r="G9" s="12">
        <f t="shared" si="4"/>
        <v>1</v>
      </c>
      <c r="H9" s="2"/>
      <c r="I9" s="2"/>
      <c r="J9" s="2"/>
      <c r="K9" s="12">
        <f t="shared" si="1"/>
        <v>0</v>
      </c>
      <c r="L9" s="2">
        <f t="shared" si="2"/>
        <v>1</v>
      </c>
      <c r="M9" s="2">
        <f t="shared" si="3"/>
        <v>1</v>
      </c>
      <c r="P9">
        <v>1</v>
      </c>
    </row>
    <row r="10" spans="1:17" ht="15" x14ac:dyDescent="0.25">
      <c r="A10" t="s">
        <v>86</v>
      </c>
      <c r="B10">
        <v>1894</v>
      </c>
      <c r="C10" s="1"/>
      <c r="D10" s="8">
        <v>1</v>
      </c>
      <c r="E10" s="2"/>
      <c r="F10" s="2"/>
      <c r="G10" s="12">
        <f t="shared" si="4"/>
        <v>1</v>
      </c>
      <c r="H10" s="2"/>
      <c r="I10" s="2"/>
      <c r="J10" s="2"/>
      <c r="K10" s="12">
        <f t="shared" si="1"/>
        <v>0</v>
      </c>
      <c r="L10" s="2">
        <f t="shared" si="2"/>
        <v>1</v>
      </c>
      <c r="M10" s="2">
        <f t="shared" si="3"/>
        <v>1</v>
      </c>
      <c r="P10">
        <v>1</v>
      </c>
    </row>
    <row r="11" spans="1:17" ht="15" x14ac:dyDescent="0.25">
      <c r="A11" t="s">
        <v>87</v>
      </c>
      <c r="C11" s="1"/>
      <c r="D11" s="8">
        <v>1</v>
      </c>
      <c r="E11" s="2"/>
      <c r="F11" s="2"/>
      <c r="G11" s="12">
        <f t="shared" si="4"/>
        <v>1</v>
      </c>
      <c r="H11" s="2"/>
      <c r="I11" s="2"/>
      <c r="J11" s="2"/>
      <c r="K11" s="12">
        <f t="shared" si="1"/>
        <v>0</v>
      </c>
      <c r="L11" s="2">
        <f t="shared" si="2"/>
        <v>1</v>
      </c>
      <c r="M11" s="2">
        <f t="shared" si="3"/>
        <v>1</v>
      </c>
      <c r="P11">
        <v>1</v>
      </c>
    </row>
    <row r="12" spans="1:17" ht="15" x14ac:dyDescent="0.25">
      <c r="C12" s="1"/>
      <c r="D12" s="8"/>
      <c r="E12" s="2"/>
      <c r="F12" s="2"/>
      <c r="G12" s="12">
        <f t="shared" si="4"/>
        <v>0</v>
      </c>
      <c r="H12" s="2"/>
      <c r="I12" s="2"/>
      <c r="J12" s="2"/>
      <c r="K12" s="12">
        <f t="shared" si="1"/>
        <v>0</v>
      </c>
      <c r="L12" s="2">
        <f t="shared" si="2"/>
        <v>0</v>
      </c>
      <c r="M12" s="2">
        <f t="shared" si="3"/>
        <v>0</v>
      </c>
    </row>
    <row r="13" spans="1:17" ht="15" x14ac:dyDescent="0.25">
      <c r="D13" s="8"/>
      <c r="E13" s="2"/>
      <c r="F13" s="2"/>
      <c r="G13" s="12"/>
      <c r="H13" s="2"/>
      <c r="I13" s="2"/>
      <c r="J13" s="2"/>
      <c r="K13" s="12"/>
      <c r="L13" s="2"/>
      <c r="M13" s="2"/>
    </row>
    <row r="14" spans="1:17" ht="15" x14ac:dyDescent="0.25">
      <c r="A14" t="s">
        <v>12</v>
      </c>
      <c r="D14" s="9">
        <f>SUM(D7:D13)</f>
        <v>30504</v>
      </c>
      <c r="E14" s="3">
        <f t="shared" ref="E14:P14" si="5">SUM(E7:E13)</f>
        <v>0</v>
      </c>
      <c r="F14" s="3">
        <f t="shared" si="5"/>
        <v>0</v>
      </c>
      <c r="G14" s="13">
        <f t="shared" si="5"/>
        <v>30504</v>
      </c>
      <c r="H14" s="3">
        <f t="shared" si="5"/>
        <v>15000</v>
      </c>
      <c r="I14" s="3">
        <f t="shared" si="5"/>
        <v>1525</v>
      </c>
      <c r="J14" s="3">
        <f t="shared" si="5"/>
        <v>0</v>
      </c>
      <c r="K14" s="13">
        <f t="shared" si="5"/>
        <v>16525</v>
      </c>
      <c r="L14" s="3">
        <f t="shared" si="5"/>
        <v>15504</v>
      </c>
      <c r="M14" s="3">
        <f t="shared" si="5"/>
        <v>13979</v>
      </c>
      <c r="N14" s="3">
        <f t="shared" si="5"/>
        <v>0</v>
      </c>
      <c r="O14" s="3">
        <f t="shared" si="5"/>
        <v>0</v>
      </c>
      <c r="P14" s="3">
        <f t="shared" si="5"/>
        <v>30504</v>
      </c>
    </row>
    <row r="15" spans="1:17" ht="15" x14ac:dyDescent="0.25">
      <c r="D15" s="7"/>
      <c r="G15" s="11"/>
      <c r="K15" s="11"/>
    </row>
    <row r="16" spans="1:17" ht="15" x14ac:dyDescent="0.25">
      <c r="D16" s="7"/>
      <c r="G16" s="11"/>
      <c r="K16" s="11"/>
    </row>
    <row r="17" spans="1:16" ht="15" x14ac:dyDescent="0.25">
      <c r="A17" s="14" t="s">
        <v>14</v>
      </c>
      <c r="D17" s="7"/>
      <c r="G17" s="11"/>
      <c r="K17" s="11"/>
    </row>
    <row r="18" spans="1:16" ht="15" x14ac:dyDescent="0.25">
      <c r="A18" t="s">
        <v>43</v>
      </c>
      <c r="B18">
        <v>2010</v>
      </c>
      <c r="C18" s="1">
        <v>0.1</v>
      </c>
      <c r="D18" s="8">
        <v>11000</v>
      </c>
      <c r="E18" s="2"/>
      <c r="F18" s="2"/>
      <c r="G18" s="12">
        <f>SUM(D18:F18)</f>
        <v>11000</v>
      </c>
      <c r="H18" s="2">
        <f>1100*8</f>
        <v>8800</v>
      </c>
      <c r="I18" s="2">
        <f t="shared" ref="I18:I71" si="6">+G18*C18</f>
        <v>1100</v>
      </c>
      <c r="J18" s="2"/>
      <c r="K18" s="12">
        <f t="shared" ref="K18:K71" si="7">SUM(H18:J18)</f>
        <v>9900</v>
      </c>
      <c r="L18" s="2">
        <f t="shared" ref="L18:L71" si="8">+D18-H18</f>
        <v>2200</v>
      </c>
      <c r="M18" s="2">
        <f t="shared" ref="M18:M71" si="9">+G18-K18</f>
        <v>1100</v>
      </c>
      <c r="P18">
        <v>11000</v>
      </c>
    </row>
    <row r="19" spans="1:16" ht="15" x14ac:dyDescent="0.25">
      <c r="A19" t="s">
        <v>44</v>
      </c>
      <c r="B19">
        <v>2010</v>
      </c>
      <c r="C19" s="1">
        <v>0.1</v>
      </c>
      <c r="D19" s="8">
        <v>1320</v>
      </c>
      <c r="E19" s="2"/>
      <c r="F19" s="2"/>
      <c r="G19" s="12">
        <f t="shared" ref="G19:G56" si="10">SUM(D19:F19)</f>
        <v>1320</v>
      </c>
      <c r="H19" s="2">
        <v>1000</v>
      </c>
      <c r="I19" s="2">
        <f t="shared" ref="I19:I56" si="11">+G19*C19</f>
        <v>132</v>
      </c>
      <c r="J19" s="2"/>
      <c r="K19" s="12">
        <f t="shared" ref="K19:K40" si="12">SUM(H19:J19)</f>
        <v>1132</v>
      </c>
      <c r="L19" s="2">
        <f t="shared" ref="L19:L40" si="13">+D19-H19</f>
        <v>320</v>
      </c>
      <c r="M19" s="2">
        <f t="shared" ref="M19:M40" si="14">+G19-K19</f>
        <v>188</v>
      </c>
      <c r="P19">
        <v>5008</v>
      </c>
    </row>
    <row r="20" spans="1:16" ht="15" x14ac:dyDescent="0.25">
      <c r="A20" t="s">
        <v>51</v>
      </c>
      <c r="B20">
        <v>2010</v>
      </c>
      <c r="C20" s="1">
        <v>0.1</v>
      </c>
      <c r="D20" s="8">
        <v>335</v>
      </c>
      <c r="E20" s="2"/>
      <c r="F20" s="2"/>
      <c r="G20" s="12">
        <f t="shared" si="10"/>
        <v>335</v>
      </c>
      <c r="H20" s="2">
        <f>33.5*8</f>
        <v>268</v>
      </c>
      <c r="I20" s="2">
        <f t="shared" si="11"/>
        <v>33.5</v>
      </c>
      <c r="J20" s="2"/>
      <c r="K20" s="12">
        <f t="shared" si="12"/>
        <v>301.5</v>
      </c>
      <c r="L20" s="2">
        <f t="shared" si="13"/>
        <v>67</v>
      </c>
      <c r="M20" s="2">
        <f t="shared" si="14"/>
        <v>33.5</v>
      </c>
      <c r="P20">
        <v>335</v>
      </c>
    </row>
    <row r="21" spans="1:16" ht="15" x14ac:dyDescent="0.25">
      <c r="A21" t="s">
        <v>52</v>
      </c>
      <c r="B21">
        <v>2010</v>
      </c>
      <c r="C21" s="1">
        <v>0.1</v>
      </c>
      <c r="D21" s="8">
        <v>335</v>
      </c>
      <c r="E21" s="2"/>
      <c r="F21" s="2"/>
      <c r="G21" s="12">
        <f t="shared" ref="G21:G32" si="15">SUM(D21:F21)</f>
        <v>335</v>
      </c>
      <c r="H21" s="2">
        <f t="shared" ref="H21:H30" si="16">33.5*8</f>
        <v>268</v>
      </c>
      <c r="I21" s="2">
        <f t="shared" si="11"/>
        <v>33.5</v>
      </c>
      <c r="J21" s="2"/>
      <c r="K21" s="12">
        <f t="shared" ref="K21:K32" si="17">SUM(H21:J21)</f>
        <v>301.5</v>
      </c>
      <c r="L21" s="2">
        <f t="shared" ref="L21:L32" si="18">+D21-H21</f>
        <v>67</v>
      </c>
      <c r="M21" s="2">
        <f t="shared" ref="M21:M32" si="19">+G21-K21</f>
        <v>33.5</v>
      </c>
      <c r="P21">
        <v>335</v>
      </c>
    </row>
    <row r="22" spans="1:16" ht="15" x14ac:dyDescent="0.25">
      <c r="A22" t="s">
        <v>53</v>
      </c>
      <c r="B22">
        <v>2010</v>
      </c>
      <c r="C22" s="1">
        <v>0.1</v>
      </c>
      <c r="D22" s="8">
        <v>335</v>
      </c>
      <c r="E22" s="2"/>
      <c r="F22" s="2"/>
      <c r="G22" s="12">
        <f t="shared" si="15"/>
        <v>335</v>
      </c>
      <c r="H22" s="2">
        <f t="shared" si="16"/>
        <v>268</v>
      </c>
      <c r="I22" s="2">
        <f t="shared" si="11"/>
        <v>33.5</v>
      </c>
      <c r="J22" s="2"/>
      <c r="K22" s="12">
        <f t="shared" si="17"/>
        <v>301.5</v>
      </c>
      <c r="L22" s="2">
        <f t="shared" si="18"/>
        <v>67</v>
      </c>
      <c r="M22" s="2">
        <f t="shared" si="19"/>
        <v>33.5</v>
      </c>
      <c r="P22">
        <v>335</v>
      </c>
    </row>
    <row r="23" spans="1:16" ht="15" x14ac:dyDescent="0.25">
      <c r="A23" t="s">
        <v>54</v>
      </c>
      <c r="B23">
        <v>2010</v>
      </c>
      <c r="C23" s="1">
        <v>0.1</v>
      </c>
      <c r="D23" s="8">
        <v>335</v>
      </c>
      <c r="E23" s="2"/>
      <c r="F23" s="2"/>
      <c r="G23" s="12">
        <f t="shared" si="15"/>
        <v>335</v>
      </c>
      <c r="H23" s="2">
        <f t="shared" si="16"/>
        <v>268</v>
      </c>
      <c r="I23" s="2">
        <f t="shared" si="11"/>
        <v>33.5</v>
      </c>
      <c r="J23" s="2"/>
      <c r="K23" s="12">
        <f t="shared" si="17"/>
        <v>301.5</v>
      </c>
      <c r="L23" s="2">
        <f t="shared" si="18"/>
        <v>67</v>
      </c>
      <c r="M23" s="2">
        <f t="shared" si="19"/>
        <v>33.5</v>
      </c>
      <c r="P23">
        <v>335</v>
      </c>
    </row>
    <row r="24" spans="1:16" ht="15" x14ac:dyDescent="0.25">
      <c r="A24" t="s">
        <v>55</v>
      </c>
      <c r="B24">
        <v>2010</v>
      </c>
      <c r="C24" s="1">
        <v>0.1</v>
      </c>
      <c r="D24" s="8">
        <v>335</v>
      </c>
      <c r="E24" s="2"/>
      <c r="F24" s="2"/>
      <c r="G24" s="12">
        <f t="shared" si="15"/>
        <v>335</v>
      </c>
      <c r="H24" s="2">
        <f t="shared" si="16"/>
        <v>268</v>
      </c>
      <c r="I24" s="2">
        <f t="shared" si="11"/>
        <v>33.5</v>
      </c>
      <c r="J24" s="2"/>
      <c r="K24" s="12">
        <f t="shared" si="17"/>
        <v>301.5</v>
      </c>
      <c r="L24" s="2">
        <f t="shared" si="18"/>
        <v>67</v>
      </c>
      <c r="M24" s="2">
        <f t="shared" si="19"/>
        <v>33.5</v>
      </c>
      <c r="P24">
        <v>335</v>
      </c>
    </row>
    <row r="25" spans="1:16" ht="15" x14ac:dyDescent="0.25">
      <c r="A25" t="s">
        <v>56</v>
      </c>
      <c r="B25">
        <v>2010</v>
      </c>
      <c r="C25" s="1">
        <v>0.1</v>
      </c>
      <c r="D25" s="8">
        <v>335</v>
      </c>
      <c r="E25" s="2"/>
      <c r="F25" s="2"/>
      <c r="G25" s="12">
        <f t="shared" si="15"/>
        <v>335</v>
      </c>
      <c r="H25" s="2">
        <f t="shared" si="16"/>
        <v>268</v>
      </c>
      <c r="I25" s="2">
        <f t="shared" si="11"/>
        <v>33.5</v>
      </c>
      <c r="J25" s="2"/>
      <c r="K25" s="12">
        <f t="shared" si="17"/>
        <v>301.5</v>
      </c>
      <c r="L25" s="2">
        <f t="shared" si="18"/>
        <v>67</v>
      </c>
      <c r="M25" s="2">
        <f t="shared" si="19"/>
        <v>33.5</v>
      </c>
      <c r="P25">
        <v>335</v>
      </c>
    </row>
    <row r="26" spans="1:16" ht="15" x14ac:dyDescent="0.25">
      <c r="A26" t="s">
        <v>57</v>
      </c>
      <c r="B26">
        <v>2010</v>
      </c>
      <c r="C26" s="1">
        <v>0.1</v>
      </c>
      <c r="D26" s="8">
        <v>335</v>
      </c>
      <c r="E26" s="2"/>
      <c r="F26" s="2"/>
      <c r="G26" s="12">
        <f t="shared" si="15"/>
        <v>335</v>
      </c>
      <c r="H26" s="2">
        <f t="shared" si="16"/>
        <v>268</v>
      </c>
      <c r="I26" s="2">
        <f t="shared" si="11"/>
        <v>33.5</v>
      </c>
      <c r="J26" s="2"/>
      <c r="K26" s="12">
        <f t="shared" si="17"/>
        <v>301.5</v>
      </c>
      <c r="L26" s="2">
        <f t="shared" si="18"/>
        <v>67</v>
      </c>
      <c r="M26" s="2">
        <f t="shared" si="19"/>
        <v>33.5</v>
      </c>
      <c r="P26">
        <v>335</v>
      </c>
    </row>
    <row r="27" spans="1:16" ht="15" x14ac:dyDescent="0.25">
      <c r="A27" t="s">
        <v>58</v>
      </c>
      <c r="B27">
        <v>2010</v>
      </c>
      <c r="C27" s="1">
        <v>0.1</v>
      </c>
      <c r="D27" s="8">
        <v>335</v>
      </c>
      <c r="E27" s="2"/>
      <c r="F27" s="2"/>
      <c r="G27" s="12">
        <f t="shared" si="15"/>
        <v>335</v>
      </c>
      <c r="H27" s="2">
        <f t="shared" si="16"/>
        <v>268</v>
      </c>
      <c r="I27" s="2">
        <f t="shared" si="11"/>
        <v>33.5</v>
      </c>
      <c r="J27" s="2"/>
      <c r="K27" s="12">
        <f t="shared" si="17"/>
        <v>301.5</v>
      </c>
      <c r="L27" s="2">
        <f t="shared" si="18"/>
        <v>67</v>
      </c>
      <c r="M27" s="2">
        <f t="shared" si="19"/>
        <v>33.5</v>
      </c>
      <c r="P27">
        <v>335</v>
      </c>
    </row>
    <row r="28" spans="1:16" ht="15" x14ac:dyDescent="0.25">
      <c r="A28" t="s">
        <v>59</v>
      </c>
      <c r="B28">
        <v>2010</v>
      </c>
      <c r="C28" s="1">
        <v>0.1</v>
      </c>
      <c r="D28" s="8">
        <v>335</v>
      </c>
      <c r="E28" s="2"/>
      <c r="F28" s="2"/>
      <c r="G28" s="12">
        <f t="shared" si="15"/>
        <v>335</v>
      </c>
      <c r="H28" s="2">
        <f t="shared" si="16"/>
        <v>268</v>
      </c>
      <c r="I28" s="2">
        <f t="shared" si="11"/>
        <v>33.5</v>
      </c>
      <c r="J28" s="2"/>
      <c r="K28" s="12">
        <f t="shared" si="17"/>
        <v>301.5</v>
      </c>
      <c r="L28" s="2">
        <f t="shared" si="18"/>
        <v>67</v>
      </c>
      <c r="M28" s="2">
        <f t="shared" si="19"/>
        <v>33.5</v>
      </c>
      <c r="P28">
        <v>335</v>
      </c>
    </row>
    <row r="29" spans="1:16" ht="15" x14ac:dyDescent="0.25">
      <c r="A29" t="s">
        <v>60</v>
      </c>
      <c r="B29">
        <v>2010</v>
      </c>
      <c r="C29" s="1">
        <v>0.1</v>
      </c>
      <c r="D29" s="8">
        <v>335</v>
      </c>
      <c r="E29" s="2"/>
      <c r="F29" s="2"/>
      <c r="G29" s="12">
        <f t="shared" si="15"/>
        <v>335</v>
      </c>
      <c r="H29" s="2">
        <f t="shared" si="16"/>
        <v>268</v>
      </c>
      <c r="I29" s="2">
        <f t="shared" si="11"/>
        <v>33.5</v>
      </c>
      <c r="J29" s="2"/>
      <c r="K29" s="12">
        <f t="shared" si="17"/>
        <v>301.5</v>
      </c>
      <c r="L29" s="2">
        <f t="shared" si="18"/>
        <v>67</v>
      </c>
      <c r="M29" s="2">
        <f t="shared" si="19"/>
        <v>33.5</v>
      </c>
      <c r="P29">
        <v>335</v>
      </c>
    </row>
    <row r="30" spans="1:16" ht="15" x14ac:dyDescent="0.25">
      <c r="A30" t="s">
        <v>61</v>
      </c>
      <c r="B30">
        <v>2010</v>
      </c>
      <c r="C30" s="1">
        <v>0.1</v>
      </c>
      <c r="D30" s="8">
        <v>335</v>
      </c>
      <c r="E30" s="2"/>
      <c r="F30" s="2"/>
      <c r="G30" s="12">
        <f t="shared" si="15"/>
        <v>335</v>
      </c>
      <c r="H30" s="2">
        <f t="shared" si="16"/>
        <v>268</v>
      </c>
      <c r="I30" s="2">
        <f t="shared" si="11"/>
        <v>33.5</v>
      </c>
      <c r="J30" s="2"/>
      <c r="K30" s="12">
        <f t="shared" si="17"/>
        <v>301.5</v>
      </c>
      <c r="L30" s="2">
        <f t="shared" si="18"/>
        <v>67</v>
      </c>
      <c r="M30" s="2">
        <f t="shared" si="19"/>
        <v>33.5</v>
      </c>
      <c r="P30">
        <v>335</v>
      </c>
    </row>
    <row r="31" spans="1:16" ht="15" x14ac:dyDescent="0.25">
      <c r="A31" t="s">
        <v>62</v>
      </c>
      <c r="B31">
        <v>2010</v>
      </c>
      <c r="C31" s="1">
        <v>0.1</v>
      </c>
      <c r="D31" s="8">
        <v>510</v>
      </c>
      <c r="E31" s="2"/>
      <c r="F31" s="2"/>
      <c r="G31" s="12">
        <f t="shared" si="15"/>
        <v>510</v>
      </c>
      <c r="H31" s="2">
        <f>51*8</f>
        <v>408</v>
      </c>
      <c r="I31" s="2">
        <f t="shared" si="11"/>
        <v>51</v>
      </c>
      <c r="J31" s="2"/>
      <c r="K31" s="12">
        <f t="shared" si="17"/>
        <v>459</v>
      </c>
      <c r="L31" s="2">
        <f t="shared" si="18"/>
        <v>102</v>
      </c>
      <c r="M31" s="2">
        <f t="shared" si="19"/>
        <v>51</v>
      </c>
      <c r="P31">
        <v>510</v>
      </c>
    </row>
    <row r="32" spans="1:16" ht="15" x14ac:dyDescent="0.25">
      <c r="A32" t="s">
        <v>63</v>
      </c>
      <c r="B32">
        <v>2018</v>
      </c>
      <c r="C32" s="1">
        <v>0.1</v>
      </c>
      <c r="D32" s="8">
        <v>239</v>
      </c>
      <c r="E32" s="2"/>
      <c r="F32" s="2"/>
      <c r="G32" s="12">
        <f t="shared" si="15"/>
        <v>239</v>
      </c>
      <c r="H32" s="2">
        <v>24</v>
      </c>
      <c r="I32" s="2">
        <f t="shared" si="11"/>
        <v>23.900000000000002</v>
      </c>
      <c r="J32" s="2"/>
      <c r="K32" s="12">
        <f t="shared" si="17"/>
        <v>47.900000000000006</v>
      </c>
      <c r="L32" s="2">
        <f t="shared" si="18"/>
        <v>215</v>
      </c>
      <c r="M32" s="2">
        <f t="shared" si="19"/>
        <v>191.1</v>
      </c>
      <c r="P32">
        <v>239</v>
      </c>
    </row>
    <row r="33" spans="1:17" ht="15" x14ac:dyDescent="0.25">
      <c r="A33" t="s">
        <v>45</v>
      </c>
      <c r="B33">
        <v>2010</v>
      </c>
      <c r="C33" s="1">
        <v>0.05</v>
      </c>
      <c r="D33" s="8">
        <v>4750</v>
      </c>
      <c r="E33" s="2"/>
      <c r="F33" s="2"/>
      <c r="G33" s="12">
        <f t="shared" si="10"/>
        <v>4750</v>
      </c>
      <c r="H33" s="2">
        <f>4750/20*8</f>
        <v>1900</v>
      </c>
      <c r="I33" s="2">
        <f t="shared" si="11"/>
        <v>237.5</v>
      </c>
      <c r="J33" s="2"/>
      <c r="K33" s="12">
        <f t="shared" si="12"/>
        <v>2137.5</v>
      </c>
      <c r="L33" s="2">
        <f t="shared" si="13"/>
        <v>2850</v>
      </c>
      <c r="M33" s="2">
        <f t="shared" si="14"/>
        <v>2612.5</v>
      </c>
      <c r="P33">
        <v>4750</v>
      </c>
    </row>
    <row r="34" spans="1:17" x14ac:dyDescent="0.3">
      <c r="A34" t="s">
        <v>46</v>
      </c>
      <c r="B34">
        <v>2010</v>
      </c>
      <c r="C34" s="1">
        <v>0.05</v>
      </c>
      <c r="D34" s="8"/>
      <c r="E34" s="2"/>
      <c r="F34" s="2"/>
      <c r="G34" s="12">
        <f t="shared" si="10"/>
        <v>0</v>
      </c>
      <c r="H34" s="2"/>
      <c r="I34" s="2">
        <f t="shared" si="11"/>
        <v>0</v>
      </c>
      <c r="J34" s="2"/>
      <c r="K34" s="12">
        <f t="shared" si="12"/>
        <v>0</v>
      </c>
      <c r="L34" s="2">
        <f t="shared" si="13"/>
        <v>0</v>
      </c>
      <c r="M34" s="2">
        <f t="shared" si="14"/>
        <v>0</v>
      </c>
      <c r="P34">
        <v>8500</v>
      </c>
      <c r="Q34" t="s">
        <v>47</v>
      </c>
    </row>
    <row r="35" spans="1:17" x14ac:dyDescent="0.3">
      <c r="A35" t="s">
        <v>49</v>
      </c>
      <c r="B35">
        <v>2010</v>
      </c>
      <c r="C35" s="1">
        <v>0.1</v>
      </c>
      <c r="D35" s="8">
        <v>41</v>
      </c>
      <c r="E35" s="2"/>
      <c r="F35" s="2"/>
      <c r="G35" s="12">
        <f t="shared" si="10"/>
        <v>41</v>
      </c>
      <c r="H35" s="2">
        <v>30</v>
      </c>
      <c r="I35" s="2">
        <f t="shared" si="11"/>
        <v>4.1000000000000005</v>
      </c>
      <c r="J35" s="2"/>
      <c r="K35" s="12">
        <f t="shared" si="12"/>
        <v>34.1</v>
      </c>
      <c r="L35" s="2">
        <f t="shared" si="13"/>
        <v>11</v>
      </c>
      <c r="M35" s="2">
        <f t="shared" si="14"/>
        <v>6.8999999999999986</v>
      </c>
      <c r="P35">
        <v>41</v>
      </c>
    </row>
    <row r="36" spans="1:17" x14ac:dyDescent="0.3">
      <c r="A36" t="s">
        <v>50</v>
      </c>
      <c r="B36">
        <v>2017</v>
      </c>
      <c r="C36" s="1">
        <v>0.1</v>
      </c>
      <c r="D36" s="8">
        <v>299</v>
      </c>
      <c r="E36" s="2"/>
      <c r="F36" s="2"/>
      <c r="G36" s="12">
        <f t="shared" si="10"/>
        <v>299</v>
      </c>
      <c r="H36" s="2">
        <f>29.9*2</f>
        <v>59.8</v>
      </c>
      <c r="I36" s="2">
        <f t="shared" si="11"/>
        <v>29.900000000000002</v>
      </c>
      <c r="J36" s="2"/>
      <c r="K36" s="12">
        <f t="shared" si="12"/>
        <v>89.7</v>
      </c>
      <c r="L36" s="2">
        <f t="shared" si="13"/>
        <v>239.2</v>
      </c>
      <c r="M36" s="2">
        <f t="shared" si="14"/>
        <v>209.3</v>
      </c>
      <c r="P36">
        <v>299</v>
      </c>
    </row>
    <row r="37" spans="1:17" x14ac:dyDescent="0.3">
      <c r="A37" t="s">
        <v>64</v>
      </c>
      <c r="B37">
        <v>2010</v>
      </c>
      <c r="C37" s="1">
        <v>0.1</v>
      </c>
      <c r="D37" s="8">
        <v>517</v>
      </c>
      <c r="E37" s="2"/>
      <c r="F37" s="2"/>
      <c r="G37" s="12">
        <f t="shared" si="10"/>
        <v>517</v>
      </c>
      <c r="H37" s="2">
        <v>400</v>
      </c>
      <c r="I37" s="2">
        <f t="shared" si="11"/>
        <v>51.7</v>
      </c>
      <c r="J37" s="2"/>
      <c r="K37" s="12">
        <f t="shared" si="12"/>
        <v>451.7</v>
      </c>
      <c r="L37" s="2">
        <f t="shared" si="13"/>
        <v>117</v>
      </c>
      <c r="M37" s="2">
        <f t="shared" si="14"/>
        <v>65.300000000000011</v>
      </c>
      <c r="P37">
        <v>750</v>
      </c>
      <c r="Q37" t="s">
        <v>65</v>
      </c>
    </row>
    <row r="38" spans="1:17" x14ac:dyDescent="0.3">
      <c r="A38" t="s">
        <v>66</v>
      </c>
      <c r="B38">
        <v>2010</v>
      </c>
      <c r="C38" s="1">
        <v>0.1</v>
      </c>
      <c r="D38" s="8">
        <v>2</v>
      </c>
      <c r="E38" s="2"/>
      <c r="F38" s="2"/>
      <c r="G38" s="12">
        <f t="shared" si="10"/>
        <v>2</v>
      </c>
      <c r="H38" s="2">
        <v>2</v>
      </c>
      <c r="I38" s="2"/>
      <c r="J38" s="2"/>
      <c r="K38" s="12">
        <f t="shared" si="12"/>
        <v>2</v>
      </c>
      <c r="L38" s="2">
        <f t="shared" si="13"/>
        <v>0</v>
      </c>
      <c r="M38" s="2">
        <f t="shared" si="14"/>
        <v>0</v>
      </c>
      <c r="P38">
        <v>6000</v>
      </c>
    </row>
    <row r="39" spans="1:17" x14ac:dyDescent="0.3">
      <c r="A39" t="s">
        <v>67</v>
      </c>
      <c r="B39">
        <v>2016</v>
      </c>
      <c r="C39" s="1">
        <v>0.1</v>
      </c>
      <c r="D39" s="8">
        <v>2925</v>
      </c>
      <c r="E39" s="2"/>
      <c r="F39" s="2"/>
      <c r="G39" s="12">
        <f t="shared" si="10"/>
        <v>2925</v>
      </c>
      <c r="H39" s="2">
        <f>292.5*2</f>
        <v>585</v>
      </c>
      <c r="I39" s="2">
        <f t="shared" si="11"/>
        <v>292.5</v>
      </c>
      <c r="J39" s="2"/>
      <c r="K39" s="12">
        <f t="shared" si="12"/>
        <v>877.5</v>
      </c>
      <c r="L39" s="2">
        <f t="shared" si="13"/>
        <v>2340</v>
      </c>
      <c r="M39" s="2">
        <f t="shared" si="14"/>
        <v>2047.5</v>
      </c>
      <c r="P39">
        <v>2925</v>
      </c>
    </row>
    <row r="40" spans="1:17" x14ac:dyDescent="0.3">
      <c r="A40" t="s">
        <v>68</v>
      </c>
      <c r="B40">
        <v>2009</v>
      </c>
      <c r="C40" s="1">
        <v>0.1</v>
      </c>
      <c r="D40" s="8">
        <v>175</v>
      </c>
      <c r="E40" s="2"/>
      <c r="F40" s="2"/>
      <c r="G40" s="12">
        <f t="shared" si="10"/>
        <v>175</v>
      </c>
      <c r="H40" s="2">
        <v>175</v>
      </c>
      <c r="I40" s="2"/>
      <c r="J40" s="2"/>
      <c r="K40" s="12">
        <f t="shared" si="12"/>
        <v>175</v>
      </c>
      <c r="L40" s="2">
        <f t="shared" si="13"/>
        <v>0</v>
      </c>
      <c r="M40" s="2">
        <f t="shared" si="14"/>
        <v>0</v>
      </c>
    </row>
    <row r="41" spans="1:17" x14ac:dyDescent="0.3">
      <c r="A41" s="14" t="s">
        <v>69</v>
      </c>
      <c r="C41" s="1"/>
      <c r="D41" s="8"/>
      <c r="E41" s="2"/>
      <c r="F41" s="2"/>
      <c r="G41" s="12"/>
      <c r="H41" s="2"/>
      <c r="I41" s="2"/>
      <c r="J41" s="2"/>
      <c r="K41" s="12"/>
      <c r="L41" s="2"/>
      <c r="M41" s="2"/>
    </row>
    <row r="42" spans="1:17" x14ac:dyDescent="0.3">
      <c r="A42" t="s">
        <v>70</v>
      </c>
      <c r="B42">
        <v>2004</v>
      </c>
      <c r="C42" s="1">
        <v>0.05</v>
      </c>
      <c r="D42" s="8">
        <v>372</v>
      </c>
      <c r="E42" s="2"/>
      <c r="F42" s="2"/>
      <c r="G42" s="12">
        <f t="shared" si="10"/>
        <v>372</v>
      </c>
      <c r="H42" s="2">
        <f>18.6*9</f>
        <v>167.4</v>
      </c>
      <c r="I42" s="2">
        <f t="shared" si="11"/>
        <v>18.600000000000001</v>
      </c>
      <c r="J42" s="2"/>
      <c r="K42" s="12">
        <f t="shared" ref="K42:K56" si="20">SUM(H42:J42)</f>
        <v>186</v>
      </c>
      <c r="L42" s="2">
        <f t="shared" ref="L42:L56" si="21">+D42-H42</f>
        <v>204.6</v>
      </c>
      <c r="M42" s="2">
        <f t="shared" ref="M42:M56" si="22">+G42-K42</f>
        <v>186</v>
      </c>
      <c r="P42">
        <v>372</v>
      </c>
    </row>
    <row r="43" spans="1:17" x14ac:dyDescent="0.3">
      <c r="A43" t="s">
        <v>71</v>
      </c>
      <c r="B43">
        <v>2008</v>
      </c>
      <c r="C43" s="1">
        <v>0.05</v>
      </c>
      <c r="D43" s="8">
        <v>1200</v>
      </c>
      <c r="E43" s="2"/>
      <c r="F43" s="2"/>
      <c r="G43" s="12">
        <f t="shared" si="10"/>
        <v>1200</v>
      </c>
      <c r="H43" s="2">
        <v>600</v>
      </c>
      <c r="I43" s="2">
        <f t="shared" si="11"/>
        <v>60</v>
      </c>
      <c r="J43" s="2"/>
      <c r="K43" s="12">
        <f t="shared" si="20"/>
        <v>660</v>
      </c>
      <c r="L43" s="2">
        <f t="shared" si="21"/>
        <v>600</v>
      </c>
      <c r="M43" s="2">
        <f t="shared" si="22"/>
        <v>540</v>
      </c>
      <c r="P43">
        <v>1200</v>
      </c>
    </row>
    <row r="44" spans="1:17" x14ac:dyDescent="0.3">
      <c r="A44" t="s">
        <v>72</v>
      </c>
      <c r="B44">
        <v>1900</v>
      </c>
      <c r="C44" s="1">
        <v>0.01</v>
      </c>
      <c r="D44" s="8">
        <v>1550</v>
      </c>
      <c r="E44" s="2"/>
      <c r="F44" s="2"/>
      <c r="G44" s="12">
        <f t="shared" si="10"/>
        <v>1550</v>
      </c>
      <c r="H44" s="2">
        <v>1550</v>
      </c>
      <c r="I44" s="2"/>
      <c r="J44" s="2"/>
      <c r="K44" s="12">
        <f t="shared" si="20"/>
        <v>1550</v>
      </c>
      <c r="L44" s="2">
        <f t="shared" si="21"/>
        <v>0</v>
      </c>
      <c r="M44" s="2">
        <f t="shared" si="22"/>
        <v>0</v>
      </c>
      <c r="P44">
        <v>1550</v>
      </c>
    </row>
    <row r="45" spans="1:17" x14ac:dyDescent="0.3">
      <c r="C45" s="1">
        <v>0.1</v>
      </c>
      <c r="D45" s="8"/>
      <c r="E45" s="2"/>
      <c r="F45" s="2"/>
      <c r="G45" s="12">
        <f t="shared" si="10"/>
        <v>0</v>
      </c>
      <c r="H45" s="2"/>
      <c r="I45" s="2">
        <f t="shared" si="11"/>
        <v>0</v>
      </c>
      <c r="J45" s="2"/>
      <c r="K45" s="12">
        <f t="shared" si="20"/>
        <v>0</v>
      </c>
      <c r="L45" s="2">
        <f t="shared" si="21"/>
        <v>0</v>
      </c>
      <c r="M45" s="2">
        <f t="shared" si="22"/>
        <v>0</v>
      </c>
    </row>
    <row r="46" spans="1:17" x14ac:dyDescent="0.3">
      <c r="A46" s="14" t="s">
        <v>73</v>
      </c>
      <c r="C46" s="1"/>
      <c r="D46" s="8"/>
      <c r="E46" s="2"/>
      <c r="F46" s="2"/>
      <c r="G46" s="12"/>
      <c r="H46" s="2"/>
      <c r="I46" s="2"/>
      <c r="J46" s="2"/>
      <c r="K46" s="12"/>
      <c r="L46" s="2"/>
      <c r="M46" s="2"/>
    </row>
    <row r="47" spans="1:17" x14ac:dyDescent="0.3">
      <c r="A47" t="s">
        <v>74</v>
      </c>
      <c r="B47">
        <v>2018</v>
      </c>
      <c r="C47" s="1">
        <v>0.1</v>
      </c>
      <c r="D47" s="8">
        <v>314</v>
      </c>
      <c r="E47" s="2"/>
      <c r="F47" s="2"/>
      <c r="G47" s="12">
        <f t="shared" si="10"/>
        <v>314</v>
      </c>
      <c r="H47" s="2">
        <v>31</v>
      </c>
      <c r="I47" s="2">
        <f t="shared" si="11"/>
        <v>31.400000000000002</v>
      </c>
      <c r="J47" s="2"/>
      <c r="K47" s="12">
        <f t="shared" si="20"/>
        <v>62.400000000000006</v>
      </c>
      <c r="L47" s="2">
        <f t="shared" si="21"/>
        <v>283</v>
      </c>
      <c r="M47" s="2">
        <f t="shared" si="22"/>
        <v>251.6</v>
      </c>
      <c r="P47">
        <v>314</v>
      </c>
    </row>
    <row r="48" spans="1:17" x14ac:dyDescent="0.3">
      <c r="A48" t="s">
        <v>75</v>
      </c>
      <c r="B48">
        <v>2013</v>
      </c>
      <c r="C48" s="1">
        <v>0.1</v>
      </c>
      <c r="D48" s="8">
        <v>4750</v>
      </c>
      <c r="E48" s="2"/>
      <c r="F48" s="2"/>
      <c r="G48" s="12">
        <f t="shared" si="10"/>
        <v>4750</v>
      </c>
      <c r="H48" s="2">
        <f>475*5</f>
        <v>2375</v>
      </c>
      <c r="I48" s="2">
        <f t="shared" si="11"/>
        <v>475</v>
      </c>
      <c r="J48" s="2"/>
      <c r="K48" s="12">
        <f t="shared" si="20"/>
        <v>2850</v>
      </c>
      <c r="L48" s="2">
        <f t="shared" si="21"/>
        <v>2375</v>
      </c>
      <c r="M48" s="2">
        <f t="shared" si="22"/>
        <v>1900</v>
      </c>
      <c r="P48">
        <v>4750</v>
      </c>
    </row>
    <row r="49" spans="1:17" x14ac:dyDescent="0.3">
      <c r="A49" t="s">
        <v>76</v>
      </c>
      <c r="B49">
        <v>2013</v>
      </c>
      <c r="C49" s="1">
        <v>0.1</v>
      </c>
      <c r="D49" s="8">
        <v>12400</v>
      </c>
      <c r="E49" s="2"/>
      <c r="F49" s="2"/>
      <c r="G49" s="12">
        <f t="shared" si="10"/>
        <v>12400</v>
      </c>
      <c r="H49" s="2">
        <f>1240*5</f>
        <v>6200</v>
      </c>
      <c r="I49" s="2">
        <f t="shared" si="11"/>
        <v>1240</v>
      </c>
      <c r="J49" s="2"/>
      <c r="K49" s="12">
        <f t="shared" si="20"/>
        <v>7440</v>
      </c>
      <c r="L49" s="2">
        <f t="shared" si="21"/>
        <v>6200</v>
      </c>
      <c r="M49" s="2">
        <f t="shared" si="22"/>
        <v>4960</v>
      </c>
      <c r="P49">
        <v>12400</v>
      </c>
    </row>
    <row r="50" spans="1:17" x14ac:dyDescent="0.3">
      <c r="A50" t="s">
        <v>77</v>
      </c>
      <c r="B50">
        <v>2013</v>
      </c>
      <c r="C50" s="1">
        <v>0.1</v>
      </c>
      <c r="D50" s="8">
        <v>47332</v>
      </c>
      <c r="E50" s="2"/>
      <c r="F50" s="2"/>
      <c r="G50" s="12">
        <f t="shared" si="10"/>
        <v>47332</v>
      </c>
      <c r="H50" s="2">
        <f>47332/10*5</f>
        <v>23666</v>
      </c>
      <c r="I50" s="2">
        <f t="shared" si="11"/>
        <v>4733.2</v>
      </c>
      <c r="J50" s="2"/>
      <c r="K50" s="12">
        <f t="shared" si="20"/>
        <v>28399.200000000001</v>
      </c>
      <c r="L50" s="2">
        <f t="shared" si="21"/>
        <v>23666</v>
      </c>
      <c r="M50" s="2">
        <f t="shared" si="22"/>
        <v>18932.8</v>
      </c>
      <c r="P50">
        <v>47332</v>
      </c>
    </row>
    <row r="51" spans="1:17" x14ac:dyDescent="0.3">
      <c r="A51" t="s">
        <v>78</v>
      </c>
      <c r="B51">
        <v>2013</v>
      </c>
      <c r="C51" s="1">
        <v>0.1</v>
      </c>
      <c r="D51" s="8">
        <v>6353</v>
      </c>
      <c r="E51" s="2"/>
      <c r="F51" s="2"/>
      <c r="G51" s="12">
        <f t="shared" si="10"/>
        <v>6353</v>
      </c>
      <c r="H51" s="2">
        <f>635.3*5</f>
        <v>3176.5</v>
      </c>
      <c r="I51" s="2">
        <f t="shared" si="11"/>
        <v>635.30000000000007</v>
      </c>
      <c r="J51" s="2"/>
      <c r="K51" s="12">
        <f t="shared" si="20"/>
        <v>3811.8</v>
      </c>
      <c r="L51" s="2">
        <f t="shared" si="21"/>
        <v>3176.5</v>
      </c>
      <c r="M51" s="2">
        <f t="shared" si="22"/>
        <v>2541.1999999999998</v>
      </c>
      <c r="P51">
        <v>6353</v>
      </c>
    </row>
    <row r="52" spans="1:17" x14ac:dyDescent="0.3">
      <c r="C52" s="1">
        <v>0.1</v>
      </c>
      <c r="D52" s="8"/>
      <c r="E52" s="2"/>
      <c r="F52" s="2"/>
      <c r="G52" s="12">
        <f t="shared" si="10"/>
        <v>0</v>
      </c>
      <c r="H52" s="2"/>
      <c r="I52" s="2">
        <f t="shared" si="11"/>
        <v>0</v>
      </c>
      <c r="J52" s="2"/>
      <c r="K52" s="12">
        <f t="shared" si="20"/>
        <v>0</v>
      </c>
      <c r="L52" s="2">
        <f t="shared" si="21"/>
        <v>0</v>
      </c>
      <c r="M52" s="2">
        <f t="shared" si="22"/>
        <v>0</v>
      </c>
    </row>
    <row r="53" spans="1:17" x14ac:dyDescent="0.3">
      <c r="A53" s="14" t="s">
        <v>81</v>
      </c>
      <c r="C53" s="1"/>
      <c r="D53" s="8"/>
      <c r="E53" s="2"/>
      <c r="F53" s="2"/>
      <c r="G53" s="12"/>
      <c r="H53" s="2"/>
      <c r="I53" s="2"/>
      <c r="J53" s="2"/>
      <c r="K53" s="12"/>
      <c r="L53" s="2"/>
      <c r="M53" s="2"/>
    </row>
    <row r="54" spans="1:17" x14ac:dyDescent="0.3">
      <c r="A54" t="s">
        <v>79</v>
      </c>
      <c r="B54">
        <v>1920</v>
      </c>
      <c r="C54" s="1">
        <v>0.01</v>
      </c>
      <c r="D54" s="8">
        <v>21700</v>
      </c>
      <c r="E54" s="2"/>
      <c r="F54" s="2"/>
      <c r="G54" s="12">
        <f t="shared" si="10"/>
        <v>21700</v>
      </c>
      <c r="H54" s="2">
        <v>21000</v>
      </c>
      <c r="I54" s="2">
        <f t="shared" si="11"/>
        <v>217</v>
      </c>
      <c r="J54" s="2"/>
      <c r="K54" s="12">
        <f t="shared" si="20"/>
        <v>21217</v>
      </c>
      <c r="L54" s="2">
        <f t="shared" si="21"/>
        <v>700</v>
      </c>
      <c r="M54" s="2">
        <f t="shared" si="22"/>
        <v>483</v>
      </c>
      <c r="P54">
        <v>21700</v>
      </c>
    </row>
    <row r="55" spans="1:17" x14ac:dyDescent="0.3">
      <c r="A55" t="s">
        <v>80</v>
      </c>
      <c r="B55">
        <v>1890</v>
      </c>
      <c r="C55" s="1">
        <v>0.01</v>
      </c>
      <c r="D55" s="8">
        <v>6400</v>
      </c>
      <c r="E55" s="2"/>
      <c r="F55" s="2"/>
      <c r="G55" s="12">
        <f t="shared" si="10"/>
        <v>6400</v>
      </c>
      <c r="H55" s="2">
        <v>6400</v>
      </c>
      <c r="I55" s="2"/>
      <c r="J55" s="2"/>
      <c r="K55" s="12">
        <f t="shared" si="20"/>
        <v>6400</v>
      </c>
      <c r="L55" s="2">
        <f t="shared" si="21"/>
        <v>0</v>
      </c>
      <c r="M55" s="2">
        <f t="shared" si="22"/>
        <v>0</v>
      </c>
      <c r="P55">
        <v>6400</v>
      </c>
    </row>
    <row r="56" spans="1:17" x14ac:dyDescent="0.3">
      <c r="A56" t="s">
        <v>82</v>
      </c>
      <c r="B56">
        <v>2012</v>
      </c>
      <c r="C56" s="1">
        <v>0.05</v>
      </c>
      <c r="D56" s="8">
        <v>3800</v>
      </c>
      <c r="E56" s="2"/>
      <c r="F56" s="2"/>
      <c r="G56" s="12">
        <f t="shared" si="10"/>
        <v>3800</v>
      </c>
      <c r="H56" s="2">
        <f>190*6</f>
        <v>1140</v>
      </c>
      <c r="I56" s="2">
        <f t="shared" si="11"/>
        <v>190</v>
      </c>
      <c r="J56" s="2"/>
      <c r="K56" s="12">
        <f t="shared" si="20"/>
        <v>1330</v>
      </c>
      <c r="L56" s="2">
        <f t="shared" si="21"/>
        <v>2660</v>
      </c>
      <c r="M56" s="2">
        <f t="shared" si="22"/>
        <v>2470</v>
      </c>
      <c r="P56">
        <v>3800</v>
      </c>
    </row>
    <row r="57" spans="1:17" x14ac:dyDescent="0.3">
      <c r="C57" s="1"/>
      <c r="D57" s="8"/>
      <c r="E57" s="2"/>
      <c r="F57" s="2"/>
      <c r="G57" s="12"/>
      <c r="H57" s="2"/>
      <c r="I57" s="2"/>
      <c r="J57" s="2"/>
      <c r="K57" s="12"/>
      <c r="L57" s="2"/>
      <c r="M57" s="2"/>
    </row>
    <row r="58" spans="1:17" x14ac:dyDescent="0.3">
      <c r="A58" s="14" t="s">
        <v>83</v>
      </c>
      <c r="C58" s="1"/>
      <c r="D58" s="8"/>
      <c r="E58" s="2"/>
      <c r="F58" s="2"/>
      <c r="G58" s="12"/>
      <c r="H58" s="2"/>
      <c r="I58" s="2"/>
      <c r="J58" s="2"/>
      <c r="K58" s="12"/>
      <c r="L58" s="2"/>
      <c r="M58" s="2"/>
    </row>
    <row r="59" spans="1:17" x14ac:dyDescent="0.3">
      <c r="A59" t="s">
        <v>88</v>
      </c>
      <c r="B59">
        <v>2013</v>
      </c>
      <c r="C59" s="1">
        <v>0.1</v>
      </c>
      <c r="D59" s="8">
        <v>0</v>
      </c>
      <c r="E59" s="2"/>
      <c r="F59" s="2"/>
      <c r="G59" s="12">
        <f t="shared" ref="G59:G68" si="23">SUM(D59:F59)</f>
        <v>0</v>
      </c>
      <c r="H59" s="2">
        <v>0</v>
      </c>
      <c r="I59" s="2">
        <f t="shared" ref="I59:I68" si="24">+G59*C59</f>
        <v>0</v>
      </c>
      <c r="J59" s="2"/>
      <c r="K59" s="12">
        <f t="shared" ref="K59:K68" si="25">SUM(H59:J59)</f>
        <v>0</v>
      </c>
      <c r="L59" s="2">
        <f t="shared" ref="L59:L68" si="26">+D59-H59</f>
        <v>0</v>
      </c>
      <c r="M59" s="2">
        <f t="shared" ref="M59:M68" si="27">+G59-K59</f>
        <v>0</v>
      </c>
      <c r="P59">
        <v>1000</v>
      </c>
      <c r="Q59" t="s">
        <v>89</v>
      </c>
    </row>
    <row r="60" spans="1:17" x14ac:dyDescent="0.3">
      <c r="A60" t="s">
        <v>90</v>
      </c>
      <c r="B60">
        <v>2013</v>
      </c>
      <c r="C60" s="1">
        <v>0.1</v>
      </c>
      <c r="D60" s="8">
        <v>1500</v>
      </c>
      <c r="E60" s="2"/>
      <c r="F60" s="2"/>
      <c r="G60" s="12">
        <f t="shared" si="23"/>
        <v>1500</v>
      </c>
      <c r="H60" s="2">
        <v>750</v>
      </c>
      <c r="I60" s="2">
        <f t="shared" si="24"/>
        <v>150</v>
      </c>
      <c r="J60" s="2"/>
      <c r="K60" s="12">
        <f t="shared" si="25"/>
        <v>900</v>
      </c>
      <c r="L60" s="2">
        <f t="shared" si="26"/>
        <v>750</v>
      </c>
      <c r="M60" s="2">
        <f t="shared" si="27"/>
        <v>600</v>
      </c>
      <c r="P60">
        <v>1500</v>
      </c>
    </row>
    <row r="61" spans="1:17" x14ac:dyDescent="0.3">
      <c r="A61" t="s">
        <v>91</v>
      </c>
      <c r="B61">
        <v>2013</v>
      </c>
      <c r="C61" s="1">
        <v>0.1</v>
      </c>
      <c r="D61" s="8">
        <v>250</v>
      </c>
      <c r="E61" s="2"/>
      <c r="F61" s="2"/>
      <c r="G61" s="12">
        <f t="shared" si="23"/>
        <v>250</v>
      </c>
      <c r="H61" s="2">
        <f>25*5</f>
        <v>125</v>
      </c>
      <c r="I61" s="2">
        <f t="shared" si="24"/>
        <v>25</v>
      </c>
      <c r="J61" s="2"/>
      <c r="K61" s="12">
        <f t="shared" si="25"/>
        <v>150</v>
      </c>
      <c r="L61" s="2">
        <f t="shared" si="26"/>
        <v>125</v>
      </c>
      <c r="M61" s="2">
        <f t="shared" si="27"/>
        <v>100</v>
      </c>
      <c r="P61">
        <v>250</v>
      </c>
    </row>
    <row r="62" spans="1:17" x14ac:dyDescent="0.3">
      <c r="A62" t="s">
        <v>92</v>
      </c>
      <c r="B62">
        <v>2016</v>
      </c>
      <c r="C62" s="1">
        <v>0.1</v>
      </c>
      <c r="D62" s="8">
        <v>5000</v>
      </c>
      <c r="E62" s="2"/>
      <c r="F62" s="2"/>
      <c r="G62" s="12">
        <f t="shared" si="23"/>
        <v>5000</v>
      </c>
      <c r="H62" s="2">
        <f>500*2</f>
        <v>1000</v>
      </c>
      <c r="I62" s="2">
        <f t="shared" si="24"/>
        <v>500</v>
      </c>
      <c r="J62" s="2"/>
      <c r="K62" s="12">
        <f t="shared" si="25"/>
        <v>1500</v>
      </c>
      <c r="L62" s="2">
        <f t="shared" si="26"/>
        <v>4000</v>
      </c>
      <c r="M62" s="2">
        <f t="shared" si="27"/>
        <v>3500</v>
      </c>
      <c r="P62">
        <v>3500</v>
      </c>
    </row>
    <row r="63" spans="1:17" x14ac:dyDescent="0.3">
      <c r="A63" t="s">
        <v>94</v>
      </c>
      <c r="B63">
        <v>2016</v>
      </c>
      <c r="C63" s="1">
        <v>0.1</v>
      </c>
      <c r="D63" s="8">
        <v>0</v>
      </c>
      <c r="E63" s="2"/>
      <c r="F63" s="2"/>
      <c r="G63" s="12">
        <f t="shared" si="23"/>
        <v>0</v>
      </c>
      <c r="H63" s="2">
        <v>0</v>
      </c>
      <c r="I63" s="2">
        <f t="shared" si="24"/>
        <v>0</v>
      </c>
      <c r="J63" s="2"/>
      <c r="K63" s="12">
        <f t="shared" si="25"/>
        <v>0</v>
      </c>
      <c r="L63" s="2">
        <f t="shared" si="26"/>
        <v>0</v>
      </c>
      <c r="M63" s="2">
        <f t="shared" si="27"/>
        <v>0</v>
      </c>
      <c r="P63">
        <v>100</v>
      </c>
      <c r="Q63" t="s">
        <v>89</v>
      </c>
    </row>
    <row r="64" spans="1:17" x14ac:dyDescent="0.3">
      <c r="A64" t="s">
        <v>93</v>
      </c>
      <c r="B64">
        <v>2016</v>
      </c>
      <c r="C64" s="1">
        <v>0.1</v>
      </c>
      <c r="D64" s="8">
        <v>0</v>
      </c>
      <c r="E64" s="2"/>
      <c r="F64" s="2"/>
      <c r="G64" s="12">
        <f t="shared" ref="G64" si="28">SUM(D64:F64)</f>
        <v>0</v>
      </c>
      <c r="H64" s="2">
        <v>0</v>
      </c>
      <c r="I64" s="2">
        <f t="shared" ref="I64" si="29">+G64*C64</f>
        <v>0</v>
      </c>
      <c r="J64" s="2"/>
      <c r="K64" s="12">
        <f t="shared" ref="K64" si="30">SUM(H64:J64)</f>
        <v>0</v>
      </c>
      <c r="L64" s="2">
        <f t="shared" ref="L64" si="31">+D64-H64</f>
        <v>0</v>
      </c>
      <c r="M64" s="2">
        <f t="shared" ref="M64" si="32">+G64-K64</f>
        <v>0</v>
      </c>
      <c r="P64">
        <v>241</v>
      </c>
      <c r="Q64" t="s">
        <v>89</v>
      </c>
    </row>
    <row r="65" spans="1:17" x14ac:dyDescent="0.3">
      <c r="A65" t="s">
        <v>95</v>
      </c>
      <c r="B65">
        <v>2018</v>
      </c>
      <c r="C65" s="1">
        <v>0.1</v>
      </c>
      <c r="D65" s="8">
        <v>1376</v>
      </c>
      <c r="E65" s="2"/>
      <c r="F65" s="2"/>
      <c r="G65" s="12">
        <f t="shared" si="23"/>
        <v>1376</v>
      </c>
      <c r="H65" s="2">
        <v>137</v>
      </c>
      <c r="I65" s="2">
        <f t="shared" si="24"/>
        <v>137.6</v>
      </c>
      <c r="J65" s="2"/>
      <c r="K65" s="12">
        <f t="shared" si="25"/>
        <v>274.60000000000002</v>
      </c>
      <c r="L65" s="2">
        <f t="shared" si="26"/>
        <v>1239</v>
      </c>
      <c r="M65" s="2">
        <f t="shared" si="27"/>
        <v>1101.4000000000001</v>
      </c>
      <c r="P65">
        <v>1376</v>
      </c>
    </row>
    <row r="66" spans="1:17" x14ac:dyDescent="0.3">
      <c r="A66" t="s">
        <v>96</v>
      </c>
      <c r="B66">
        <v>2018</v>
      </c>
      <c r="C66" s="1">
        <v>0.1</v>
      </c>
      <c r="D66" s="8">
        <v>0</v>
      </c>
      <c r="E66" s="2"/>
      <c r="F66" s="2"/>
      <c r="G66" s="12">
        <f t="shared" ref="G66" si="33">SUM(D66:F66)</f>
        <v>0</v>
      </c>
      <c r="H66" s="2">
        <v>0</v>
      </c>
      <c r="I66" s="2">
        <f t="shared" ref="I66" si="34">+G66*C66</f>
        <v>0</v>
      </c>
      <c r="J66" s="2"/>
      <c r="K66" s="12">
        <f t="shared" ref="K66" si="35">SUM(H66:J66)</f>
        <v>0</v>
      </c>
      <c r="L66" s="2">
        <f t="shared" ref="L66" si="36">+D66-H66</f>
        <v>0</v>
      </c>
      <c r="M66" s="2">
        <f t="shared" ref="M66" si="37">+G66-K66</f>
        <v>0</v>
      </c>
      <c r="P66">
        <v>157</v>
      </c>
      <c r="Q66" t="s">
        <v>89</v>
      </c>
    </row>
    <row r="67" spans="1:17" x14ac:dyDescent="0.3">
      <c r="A67" t="s">
        <v>112</v>
      </c>
      <c r="B67">
        <v>2020</v>
      </c>
      <c r="C67" s="1">
        <v>0.1</v>
      </c>
      <c r="D67" s="22">
        <v>1968</v>
      </c>
      <c r="E67" s="2"/>
      <c r="F67" s="2"/>
      <c r="G67" s="12">
        <f t="shared" si="23"/>
        <v>1968</v>
      </c>
      <c r="H67" s="2"/>
      <c r="I67" s="2">
        <f t="shared" si="24"/>
        <v>196.8</v>
      </c>
      <c r="J67" s="2"/>
      <c r="K67" s="12">
        <f t="shared" si="25"/>
        <v>196.8</v>
      </c>
      <c r="L67" s="2">
        <f t="shared" si="26"/>
        <v>1968</v>
      </c>
      <c r="M67" s="2">
        <f t="shared" si="27"/>
        <v>1771.2</v>
      </c>
      <c r="P67">
        <v>1968</v>
      </c>
    </row>
    <row r="68" spans="1:17" x14ac:dyDescent="0.3">
      <c r="A68" t="s">
        <v>97</v>
      </c>
      <c r="B68">
        <v>2015</v>
      </c>
      <c r="C68" s="1">
        <v>0.1</v>
      </c>
      <c r="D68" s="8">
        <v>0</v>
      </c>
      <c r="E68" s="2"/>
      <c r="F68" s="2"/>
      <c r="G68" s="12">
        <f t="shared" si="23"/>
        <v>0</v>
      </c>
      <c r="H68" s="2">
        <v>0</v>
      </c>
      <c r="I68" s="2">
        <f t="shared" si="24"/>
        <v>0</v>
      </c>
      <c r="J68" s="2"/>
      <c r="K68" s="12">
        <f t="shared" si="25"/>
        <v>0</v>
      </c>
      <c r="L68" s="2">
        <f t="shared" si="26"/>
        <v>0</v>
      </c>
      <c r="M68" s="2">
        <f t="shared" si="27"/>
        <v>0</v>
      </c>
      <c r="P68">
        <v>1698</v>
      </c>
      <c r="Q68" t="s">
        <v>89</v>
      </c>
    </row>
    <row r="69" spans="1:17" x14ac:dyDescent="0.3">
      <c r="A69" t="s">
        <v>98</v>
      </c>
      <c r="B69">
        <v>2015</v>
      </c>
      <c r="C69" s="1">
        <v>0.1</v>
      </c>
      <c r="D69" s="8">
        <f>32+21+50+84</f>
        <v>187</v>
      </c>
      <c r="E69" s="2"/>
      <c r="F69" s="2"/>
      <c r="G69" s="12">
        <f t="shared" ref="G69:G70" si="38">SUM(D69:F69)</f>
        <v>187</v>
      </c>
      <c r="H69" s="2">
        <f>18.7*3</f>
        <v>56.099999999999994</v>
      </c>
      <c r="I69" s="2">
        <f t="shared" ref="I69:I70" si="39">+G69*C69</f>
        <v>18.7</v>
      </c>
      <c r="J69" s="2"/>
      <c r="K69" s="12">
        <f t="shared" ref="K69:K70" si="40">SUM(H69:J69)</f>
        <v>74.8</v>
      </c>
      <c r="L69" s="2">
        <f t="shared" ref="L69:L70" si="41">+D69-H69</f>
        <v>130.9</v>
      </c>
      <c r="M69" s="2">
        <f t="shared" ref="M69:M70" si="42">+G69-K69</f>
        <v>112.2</v>
      </c>
    </row>
    <row r="70" spans="1:17" x14ac:dyDescent="0.3">
      <c r="A70" t="s">
        <v>97</v>
      </c>
      <c r="B70">
        <v>2020</v>
      </c>
      <c r="C70" s="1">
        <v>0.1</v>
      </c>
      <c r="D70" s="8">
        <v>2000</v>
      </c>
      <c r="E70" s="2"/>
      <c r="F70" s="2"/>
      <c r="G70" s="12">
        <f t="shared" si="38"/>
        <v>2000</v>
      </c>
      <c r="H70" s="2"/>
      <c r="I70" s="2">
        <f t="shared" si="39"/>
        <v>200</v>
      </c>
      <c r="J70" s="2"/>
      <c r="K70" s="12">
        <f t="shared" si="40"/>
        <v>200</v>
      </c>
      <c r="L70" s="2">
        <f t="shared" si="41"/>
        <v>2000</v>
      </c>
      <c r="M70" s="2">
        <f t="shared" si="42"/>
        <v>1800</v>
      </c>
      <c r="P70">
        <v>2000</v>
      </c>
      <c r="Q70" t="s">
        <v>89</v>
      </c>
    </row>
    <row r="71" spans="1:17" x14ac:dyDescent="0.3">
      <c r="C71" s="1">
        <v>0.1</v>
      </c>
      <c r="D71" s="8"/>
      <c r="E71" s="2"/>
      <c r="F71" s="2"/>
      <c r="G71" s="12">
        <f t="shared" ref="G71" si="43">SUM(D71:F71)</f>
        <v>0</v>
      </c>
      <c r="H71" s="2"/>
      <c r="I71" s="2">
        <f t="shared" si="6"/>
        <v>0</v>
      </c>
      <c r="J71" s="2"/>
      <c r="K71" s="12">
        <f t="shared" si="7"/>
        <v>0</v>
      </c>
      <c r="L71" s="2">
        <f t="shared" si="8"/>
        <v>0</v>
      </c>
      <c r="M71" s="2">
        <f t="shared" si="9"/>
        <v>0</v>
      </c>
    </row>
    <row r="72" spans="1:17" x14ac:dyDescent="0.3">
      <c r="D72" s="8"/>
      <c r="E72" s="2"/>
      <c r="F72" s="2"/>
      <c r="G72" s="12"/>
      <c r="H72" s="2"/>
      <c r="I72" s="2"/>
      <c r="J72" s="2"/>
      <c r="K72" s="12"/>
      <c r="L72" s="2"/>
      <c r="M72" s="2"/>
    </row>
    <row r="73" spans="1:17" x14ac:dyDescent="0.3">
      <c r="A73" t="s">
        <v>12</v>
      </c>
      <c r="D73" s="9">
        <f t="shared" ref="D73:P73" si="44">SUM(D18:D72)</f>
        <v>143915</v>
      </c>
      <c r="E73" s="3">
        <f t="shared" si="44"/>
        <v>0</v>
      </c>
      <c r="F73" s="3">
        <f t="shared" si="44"/>
        <v>0</v>
      </c>
      <c r="G73" s="13">
        <f t="shared" si="44"/>
        <v>143915</v>
      </c>
      <c r="H73" s="3">
        <f t="shared" si="44"/>
        <v>84705.8</v>
      </c>
      <c r="I73" s="3">
        <f t="shared" si="44"/>
        <v>11119.699999999999</v>
      </c>
      <c r="J73" s="3">
        <f t="shared" si="44"/>
        <v>0</v>
      </c>
      <c r="K73" s="13">
        <f t="shared" si="44"/>
        <v>95825.500000000015</v>
      </c>
      <c r="L73" s="3">
        <f t="shared" si="44"/>
        <v>59209.200000000004</v>
      </c>
      <c r="M73" s="3">
        <f t="shared" si="44"/>
        <v>48089.499999999993</v>
      </c>
      <c r="N73" s="3">
        <f t="shared" si="44"/>
        <v>0</v>
      </c>
      <c r="O73" s="3">
        <f t="shared" si="44"/>
        <v>0</v>
      </c>
      <c r="P73" s="3">
        <f t="shared" si="44"/>
        <v>163668</v>
      </c>
    </row>
    <row r="74" spans="1:17" x14ac:dyDescent="0.3">
      <c r="D74" s="7"/>
      <c r="G74" s="11"/>
      <c r="K74" s="11"/>
    </row>
    <row r="75" spans="1:17" x14ac:dyDescent="0.3">
      <c r="D75" s="7"/>
      <c r="G75" s="11"/>
      <c r="K75" s="11"/>
    </row>
    <row r="76" spans="1:17" x14ac:dyDescent="0.3">
      <c r="D76" s="7"/>
      <c r="G76" s="11"/>
      <c r="K76" s="11"/>
    </row>
    <row r="77" spans="1:17" x14ac:dyDescent="0.3">
      <c r="A77" s="14" t="s">
        <v>48</v>
      </c>
      <c r="D77" s="7"/>
      <c r="G77" s="11"/>
      <c r="K77" s="11"/>
    </row>
    <row r="78" spans="1:17" x14ac:dyDescent="0.3">
      <c r="A78" t="s">
        <v>22</v>
      </c>
      <c r="B78">
        <v>2010</v>
      </c>
      <c r="C78" s="1">
        <v>0.1</v>
      </c>
      <c r="D78" s="8">
        <v>134</v>
      </c>
      <c r="E78" s="2"/>
      <c r="F78" s="2"/>
      <c r="G78" s="12">
        <f>SUM(D78:F78)</f>
        <v>134</v>
      </c>
      <c r="H78" s="2">
        <v>72</v>
      </c>
      <c r="I78" s="2">
        <f t="shared" ref="I78:I102" si="45">+G78*C78</f>
        <v>13.4</v>
      </c>
      <c r="J78" s="2"/>
      <c r="K78" s="12">
        <f t="shared" ref="K78:K87" si="46">SUM(H78:J78)</f>
        <v>85.4</v>
      </c>
      <c r="L78" s="2">
        <f t="shared" ref="L78:L81" si="47">+D78-H78</f>
        <v>62</v>
      </c>
      <c r="M78" s="2">
        <f t="shared" ref="M78:M81" si="48">+G78-K78</f>
        <v>48.599999999999994</v>
      </c>
      <c r="P78">
        <v>134</v>
      </c>
    </row>
    <row r="79" spans="1:17" x14ac:dyDescent="0.3">
      <c r="A79" t="s">
        <v>23</v>
      </c>
      <c r="B79">
        <v>2010</v>
      </c>
      <c r="C79" s="1">
        <v>0.1</v>
      </c>
      <c r="D79" s="8">
        <v>0</v>
      </c>
      <c r="E79" s="2"/>
      <c r="F79" s="2"/>
      <c r="G79" s="12">
        <f t="shared" ref="G79:G102" si="49">SUM(D79:F79)</f>
        <v>0</v>
      </c>
      <c r="H79" s="2">
        <v>0</v>
      </c>
      <c r="I79" s="2">
        <f t="shared" si="45"/>
        <v>0</v>
      </c>
      <c r="J79" s="2"/>
      <c r="K79" s="12">
        <f t="shared" si="46"/>
        <v>0</v>
      </c>
      <c r="L79" s="2">
        <f t="shared" si="47"/>
        <v>0</v>
      </c>
      <c r="M79" s="2">
        <f t="shared" si="48"/>
        <v>0</v>
      </c>
      <c r="P79">
        <v>305</v>
      </c>
      <c r="Q79" t="s">
        <v>24</v>
      </c>
    </row>
    <row r="80" spans="1:17" x14ac:dyDescent="0.3">
      <c r="A80" t="s">
        <v>25</v>
      </c>
      <c r="B80">
        <v>2010</v>
      </c>
      <c r="C80" s="1">
        <v>0.1</v>
      </c>
      <c r="D80" s="8">
        <v>206</v>
      </c>
      <c r="E80" s="2"/>
      <c r="F80" s="2"/>
      <c r="G80" s="12">
        <f t="shared" si="49"/>
        <v>206</v>
      </c>
      <c r="H80" s="2">
        <v>100</v>
      </c>
      <c r="I80" s="2">
        <f t="shared" si="45"/>
        <v>20.6</v>
      </c>
      <c r="J80" s="2"/>
      <c r="K80" s="12">
        <f t="shared" si="46"/>
        <v>120.6</v>
      </c>
      <c r="L80" s="2">
        <f t="shared" si="47"/>
        <v>106</v>
      </c>
      <c r="M80" s="2">
        <f t="shared" si="48"/>
        <v>85.4</v>
      </c>
      <c r="P80">
        <v>206</v>
      </c>
    </row>
    <row r="81" spans="1:17" x14ac:dyDescent="0.3">
      <c r="A81" t="s">
        <v>26</v>
      </c>
      <c r="B81">
        <v>2010</v>
      </c>
      <c r="C81" s="1">
        <v>0.1</v>
      </c>
      <c r="D81" s="8">
        <v>51.5</v>
      </c>
      <c r="E81" s="2"/>
      <c r="F81" s="2"/>
      <c r="G81" s="12">
        <f t="shared" si="49"/>
        <v>51.5</v>
      </c>
      <c r="H81" s="2">
        <v>25</v>
      </c>
      <c r="I81" s="2">
        <f t="shared" si="45"/>
        <v>5.15</v>
      </c>
      <c r="J81" s="2"/>
      <c r="K81" s="12">
        <f t="shared" si="46"/>
        <v>30.15</v>
      </c>
      <c r="L81" s="2">
        <f t="shared" si="47"/>
        <v>26.5</v>
      </c>
      <c r="M81" s="2">
        <f t="shared" si="48"/>
        <v>21.35</v>
      </c>
    </row>
    <row r="82" spans="1:17" x14ac:dyDescent="0.3">
      <c r="A82" t="s">
        <v>28</v>
      </c>
      <c r="B82">
        <v>2010</v>
      </c>
      <c r="C82" s="1">
        <v>0.1</v>
      </c>
      <c r="D82" s="8">
        <v>258</v>
      </c>
      <c r="E82" s="2"/>
      <c r="F82" s="2"/>
      <c r="G82" s="12">
        <f t="shared" si="49"/>
        <v>258</v>
      </c>
      <c r="H82" s="2">
        <v>120</v>
      </c>
      <c r="I82" s="2">
        <f t="shared" si="45"/>
        <v>25.8</v>
      </c>
      <c r="J82" s="2"/>
      <c r="K82" s="12">
        <f t="shared" si="46"/>
        <v>145.80000000000001</v>
      </c>
      <c r="L82" s="2">
        <f t="shared" ref="L82:L87" si="50">+D82-H82</f>
        <v>138</v>
      </c>
      <c r="M82" s="2">
        <f t="shared" ref="M82:M87" si="51">+G82-K82</f>
        <v>112.19999999999999</v>
      </c>
      <c r="P82">
        <v>258</v>
      </c>
    </row>
    <row r="83" spans="1:17" x14ac:dyDescent="0.3">
      <c r="A83" t="s">
        <v>29</v>
      </c>
      <c r="B83">
        <v>2010</v>
      </c>
      <c r="C83" s="1">
        <v>0.1</v>
      </c>
      <c r="D83" s="8">
        <v>103</v>
      </c>
      <c r="E83" s="2"/>
      <c r="F83" s="2"/>
      <c r="G83" s="12">
        <f t="shared" si="49"/>
        <v>103</v>
      </c>
      <c r="H83" s="2">
        <v>50</v>
      </c>
      <c r="I83" s="2">
        <f t="shared" si="45"/>
        <v>10.3</v>
      </c>
      <c r="J83" s="2"/>
      <c r="K83" s="12">
        <f t="shared" si="46"/>
        <v>60.3</v>
      </c>
      <c r="L83" s="2">
        <f t="shared" si="50"/>
        <v>53</v>
      </c>
      <c r="M83" s="2">
        <f t="shared" si="51"/>
        <v>42.7</v>
      </c>
      <c r="P83">
        <v>103</v>
      </c>
    </row>
    <row r="84" spans="1:17" x14ac:dyDescent="0.3">
      <c r="A84" t="s">
        <v>30</v>
      </c>
      <c r="B84">
        <v>2015</v>
      </c>
      <c r="C84" s="1">
        <v>0.1</v>
      </c>
      <c r="D84" s="8">
        <v>1880</v>
      </c>
      <c r="E84" s="2"/>
      <c r="F84" s="2"/>
      <c r="G84" s="12">
        <f t="shared" si="49"/>
        <v>1880</v>
      </c>
      <c r="H84" s="2">
        <f>188*3</f>
        <v>564</v>
      </c>
      <c r="I84" s="2">
        <f t="shared" si="45"/>
        <v>188</v>
      </c>
      <c r="J84" s="2"/>
      <c r="K84" s="12">
        <f t="shared" si="46"/>
        <v>752</v>
      </c>
      <c r="L84" s="2">
        <f t="shared" si="50"/>
        <v>1316</v>
      </c>
      <c r="M84" s="2">
        <f t="shared" si="51"/>
        <v>1128</v>
      </c>
      <c r="P84">
        <v>1880</v>
      </c>
    </row>
    <row r="85" spans="1:17" x14ac:dyDescent="0.3">
      <c r="A85" t="s">
        <v>31</v>
      </c>
      <c r="B85">
        <v>2010</v>
      </c>
      <c r="C85" s="1">
        <v>0.1</v>
      </c>
      <c r="D85" s="8">
        <v>41</v>
      </c>
      <c r="E85" s="2"/>
      <c r="F85" s="2"/>
      <c r="G85" s="12">
        <f t="shared" si="49"/>
        <v>41</v>
      </c>
      <c r="H85" s="2">
        <v>20</v>
      </c>
      <c r="I85" s="2">
        <f t="shared" si="45"/>
        <v>4.1000000000000005</v>
      </c>
      <c r="J85" s="2"/>
      <c r="K85" s="12">
        <f t="shared" si="46"/>
        <v>24.1</v>
      </c>
      <c r="L85" s="2">
        <f t="shared" si="50"/>
        <v>21</v>
      </c>
      <c r="M85" s="2">
        <f t="shared" si="51"/>
        <v>16.899999999999999</v>
      </c>
      <c r="P85">
        <v>41</v>
      </c>
    </row>
    <row r="86" spans="1:17" x14ac:dyDescent="0.3">
      <c r="A86" t="s">
        <v>33</v>
      </c>
      <c r="B86">
        <v>2017</v>
      </c>
      <c r="C86" s="1">
        <v>0.2</v>
      </c>
      <c r="D86" s="8">
        <v>77</v>
      </c>
      <c r="E86" s="2"/>
      <c r="F86" s="2"/>
      <c r="G86" s="12">
        <f t="shared" si="49"/>
        <v>77</v>
      </c>
      <c r="H86" s="2">
        <f>77/5*2</f>
        <v>30.8</v>
      </c>
      <c r="I86" s="2">
        <f t="shared" si="45"/>
        <v>15.4</v>
      </c>
      <c r="J86" s="2"/>
      <c r="K86" s="12">
        <f t="shared" si="46"/>
        <v>46.2</v>
      </c>
      <c r="L86" s="2">
        <f t="shared" si="50"/>
        <v>46.2</v>
      </c>
      <c r="M86" s="2">
        <f t="shared" si="51"/>
        <v>30.799999999999997</v>
      </c>
      <c r="P86">
        <v>77</v>
      </c>
    </row>
    <row r="87" spans="1:17" x14ac:dyDescent="0.3">
      <c r="A87" t="s">
        <v>34</v>
      </c>
      <c r="B87">
        <v>2010</v>
      </c>
      <c r="C87" s="1">
        <v>0.2</v>
      </c>
      <c r="D87" s="8">
        <v>1030</v>
      </c>
      <c r="E87" s="2"/>
      <c r="F87" s="2"/>
      <c r="G87" s="12">
        <f t="shared" si="49"/>
        <v>1030</v>
      </c>
      <c r="H87" s="2">
        <f>206*5</f>
        <v>1030</v>
      </c>
      <c r="I87" s="2"/>
      <c r="J87" s="2"/>
      <c r="K87" s="12">
        <f t="shared" si="46"/>
        <v>1030</v>
      </c>
      <c r="L87" s="2">
        <f t="shared" si="50"/>
        <v>0</v>
      </c>
      <c r="M87" s="2">
        <f t="shared" si="51"/>
        <v>0</v>
      </c>
      <c r="P87">
        <v>1030</v>
      </c>
    </row>
    <row r="88" spans="1:17" x14ac:dyDescent="0.3">
      <c r="A88" t="s">
        <v>35</v>
      </c>
      <c r="B88">
        <v>2015</v>
      </c>
      <c r="C88" s="1">
        <v>0.2</v>
      </c>
      <c r="D88" s="8">
        <v>90</v>
      </c>
      <c r="E88" s="2"/>
      <c r="F88" s="2"/>
      <c r="G88" s="12">
        <f t="shared" si="49"/>
        <v>90</v>
      </c>
      <c r="H88" s="2">
        <f>18*4</f>
        <v>72</v>
      </c>
      <c r="I88" s="2">
        <f t="shared" si="45"/>
        <v>18</v>
      </c>
      <c r="J88" s="2"/>
      <c r="K88" s="12">
        <f t="shared" ref="K88:K102" si="52">SUM(H88:J88)</f>
        <v>90</v>
      </c>
      <c r="L88" s="2">
        <f t="shared" ref="L88:L102" si="53">+D88-H88</f>
        <v>18</v>
      </c>
      <c r="M88" s="2">
        <f t="shared" ref="M88:M102" si="54">+G88-K88</f>
        <v>0</v>
      </c>
      <c r="P88">
        <v>90</v>
      </c>
    </row>
    <row r="89" spans="1:17" x14ac:dyDescent="0.3">
      <c r="A89" t="s">
        <v>36</v>
      </c>
      <c r="B89">
        <v>2010</v>
      </c>
      <c r="C89" s="1">
        <v>0.1</v>
      </c>
      <c r="D89" s="8">
        <v>103</v>
      </c>
      <c r="E89" s="2"/>
      <c r="F89" s="2"/>
      <c r="G89" s="12">
        <f t="shared" si="49"/>
        <v>103</v>
      </c>
      <c r="H89" s="2">
        <v>80</v>
      </c>
      <c r="I89" s="2">
        <f t="shared" si="45"/>
        <v>10.3</v>
      </c>
      <c r="J89" s="2"/>
      <c r="K89" s="12">
        <f t="shared" si="52"/>
        <v>90.3</v>
      </c>
      <c r="L89" s="2">
        <f t="shared" si="53"/>
        <v>23</v>
      </c>
      <c r="M89" s="2">
        <f t="shared" si="54"/>
        <v>12.700000000000003</v>
      </c>
      <c r="P89">
        <v>103</v>
      </c>
    </row>
    <row r="90" spans="1:17" x14ac:dyDescent="0.3">
      <c r="A90" t="s">
        <v>37</v>
      </c>
      <c r="B90">
        <v>2010</v>
      </c>
      <c r="C90" s="1">
        <v>0.05</v>
      </c>
      <c r="D90" s="8">
        <v>51</v>
      </c>
      <c r="E90" s="2"/>
      <c r="F90" s="2"/>
      <c r="G90" s="12">
        <f t="shared" si="49"/>
        <v>51</v>
      </c>
      <c r="H90" s="2">
        <v>10</v>
      </c>
      <c r="I90" s="2">
        <f t="shared" si="45"/>
        <v>2.5500000000000003</v>
      </c>
      <c r="J90" s="2"/>
      <c r="K90" s="12">
        <f t="shared" si="52"/>
        <v>12.55</v>
      </c>
      <c r="L90" s="2">
        <f t="shared" si="53"/>
        <v>41</v>
      </c>
      <c r="M90" s="2">
        <f t="shared" si="54"/>
        <v>38.450000000000003</v>
      </c>
      <c r="P90">
        <v>51</v>
      </c>
    </row>
    <row r="91" spans="1:17" x14ac:dyDescent="0.3">
      <c r="A91" t="s">
        <v>38</v>
      </c>
      <c r="B91">
        <v>2010</v>
      </c>
      <c r="C91" s="1">
        <v>0.1</v>
      </c>
      <c r="D91" s="8">
        <v>19</v>
      </c>
      <c r="E91" s="2"/>
      <c r="F91" s="2"/>
      <c r="G91" s="12">
        <f t="shared" si="49"/>
        <v>19</v>
      </c>
      <c r="H91" s="2">
        <v>15</v>
      </c>
      <c r="I91" s="2">
        <f t="shared" si="45"/>
        <v>1.9000000000000001</v>
      </c>
      <c r="J91" s="2"/>
      <c r="K91" s="12">
        <f t="shared" si="52"/>
        <v>16.899999999999999</v>
      </c>
      <c r="L91" s="2">
        <f t="shared" si="53"/>
        <v>4</v>
      </c>
      <c r="M91" s="2">
        <f t="shared" si="54"/>
        <v>2.1000000000000014</v>
      </c>
    </row>
    <row r="92" spans="1:17" x14ac:dyDescent="0.3">
      <c r="A92" t="s">
        <v>39</v>
      </c>
      <c r="B92">
        <v>2017</v>
      </c>
      <c r="C92" s="1">
        <v>0.1</v>
      </c>
      <c r="D92" s="8">
        <v>70</v>
      </c>
      <c r="E92" s="2"/>
      <c r="F92" s="2"/>
      <c r="G92" s="12">
        <f t="shared" si="49"/>
        <v>70</v>
      </c>
      <c r="H92" s="2">
        <f>7*2</f>
        <v>14</v>
      </c>
      <c r="I92" s="2">
        <f t="shared" si="45"/>
        <v>7</v>
      </c>
      <c r="J92" s="2"/>
      <c r="K92" s="12">
        <f t="shared" si="52"/>
        <v>21</v>
      </c>
      <c r="L92" s="2">
        <f t="shared" si="53"/>
        <v>56</v>
      </c>
      <c r="M92" s="2">
        <f t="shared" si="54"/>
        <v>49</v>
      </c>
    </row>
    <row r="93" spans="1:17" x14ac:dyDescent="0.3">
      <c r="A93" t="s">
        <v>40</v>
      </c>
      <c r="B93">
        <v>1945</v>
      </c>
      <c r="C93" s="1">
        <v>0.1</v>
      </c>
      <c r="D93" s="8">
        <v>0</v>
      </c>
      <c r="E93" s="2"/>
      <c r="F93" s="2"/>
      <c r="G93" s="12">
        <f t="shared" si="49"/>
        <v>0</v>
      </c>
      <c r="H93" s="2">
        <v>0</v>
      </c>
      <c r="I93" s="2">
        <f t="shared" si="45"/>
        <v>0</v>
      </c>
      <c r="J93" s="2"/>
      <c r="K93" s="12">
        <f t="shared" si="52"/>
        <v>0</v>
      </c>
      <c r="L93" s="2">
        <f t="shared" si="53"/>
        <v>0</v>
      </c>
      <c r="M93" s="2">
        <f t="shared" si="54"/>
        <v>0</v>
      </c>
      <c r="P93">
        <v>258</v>
      </c>
      <c r="Q93" t="s">
        <v>24</v>
      </c>
    </row>
    <row r="94" spans="1:17" x14ac:dyDescent="0.3">
      <c r="A94" t="s">
        <v>41</v>
      </c>
      <c r="B94">
        <v>2018</v>
      </c>
      <c r="C94" s="1">
        <v>0.06</v>
      </c>
      <c r="D94" s="8">
        <v>100</v>
      </c>
      <c r="E94" s="2"/>
      <c r="F94" s="2"/>
      <c r="G94" s="12">
        <f t="shared" si="49"/>
        <v>100</v>
      </c>
      <c r="H94" s="2">
        <v>6</v>
      </c>
      <c r="I94" s="2">
        <f t="shared" si="45"/>
        <v>6</v>
      </c>
      <c r="J94" s="2"/>
      <c r="K94" s="12">
        <f t="shared" si="52"/>
        <v>12</v>
      </c>
      <c r="L94" s="2">
        <f t="shared" si="53"/>
        <v>94</v>
      </c>
      <c r="M94" s="2">
        <f t="shared" si="54"/>
        <v>88</v>
      </c>
      <c r="P94">
        <v>515</v>
      </c>
    </row>
    <row r="95" spans="1:17" x14ac:dyDescent="0.3">
      <c r="A95" t="s">
        <v>42</v>
      </c>
      <c r="B95">
        <v>2010</v>
      </c>
      <c r="C95" s="1">
        <v>0.05</v>
      </c>
      <c r="D95" s="8">
        <v>220</v>
      </c>
      <c r="E95" s="2"/>
      <c r="F95" s="2"/>
      <c r="G95" s="12">
        <f t="shared" si="49"/>
        <v>220</v>
      </c>
      <c r="H95" s="2">
        <f>11*8</f>
        <v>88</v>
      </c>
      <c r="I95" s="2">
        <f t="shared" ref="I95:I98" si="55">+G95*C95</f>
        <v>11</v>
      </c>
      <c r="J95" s="2"/>
      <c r="K95" s="12">
        <f t="shared" ref="K95:K98" si="56">SUM(H95:J95)</f>
        <v>99</v>
      </c>
      <c r="L95" s="2">
        <f t="shared" ref="L95:L98" si="57">+D95-H95</f>
        <v>132</v>
      </c>
      <c r="M95" s="2">
        <f t="shared" ref="M95:M98" si="58">+G95-K95</f>
        <v>121</v>
      </c>
      <c r="P95">
        <v>220</v>
      </c>
    </row>
    <row r="96" spans="1:17" x14ac:dyDescent="0.3">
      <c r="C96" s="1">
        <v>0.1</v>
      </c>
      <c r="D96" s="8"/>
      <c r="E96" s="2"/>
      <c r="F96" s="2"/>
      <c r="G96" s="12">
        <f t="shared" si="49"/>
        <v>0</v>
      </c>
      <c r="H96" s="2"/>
      <c r="I96" s="2">
        <f t="shared" si="55"/>
        <v>0</v>
      </c>
      <c r="J96" s="2"/>
      <c r="K96" s="12">
        <f t="shared" si="56"/>
        <v>0</v>
      </c>
      <c r="L96" s="2">
        <f t="shared" si="57"/>
        <v>0</v>
      </c>
      <c r="M96" s="2">
        <f t="shared" si="58"/>
        <v>0</v>
      </c>
    </row>
    <row r="97" spans="1:16" x14ac:dyDescent="0.3">
      <c r="C97" s="1">
        <v>0.1</v>
      </c>
      <c r="D97" s="8"/>
      <c r="E97" s="2"/>
      <c r="F97" s="2"/>
      <c r="G97" s="12">
        <f t="shared" si="49"/>
        <v>0</v>
      </c>
      <c r="H97" s="2"/>
      <c r="I97" s="2">
        <f t="shared" si="55"/>
        <v>0</v>
      </c>
      <c r="J97" s="2"/>
      <c r="K97" s="12">
        <f t="shared" si="56"/>
        <v>0</v>
      </c>
      <c r="L97" s="2">
        <f t="shared" si="57"/>
        <v>0</v>
      </c>
      <c r="M97" s="2">
        <f t="shared" si="58"/>
        <v>0</v>
      </c>
    </row>
    <row r="98" spans="1:16" x14ac:dyDescent="0.3">
      <c r="C98" s="1">
        <v>0.1</v>
      </c>
      <c r="D98" s="8"/>
      <c r="E98" s="2"/>
      <c r="F98" s="2"/>
      <c r="G98" s="12">
        <f t="shared" si="49"/>
        <v>0</v>
      </c>
      <c r="H98" s="2"/>
      <c r="I98" s="2">
        <f t="shared" si="55"/>
        <v>0</v>
      </c>
      <c r="J98" s="2"/>
      <c r="K98" s="12">
        <f t="shared" si="56"/>
        <v>0</v>
      </c>
      <c r="L98" s="2">
        <f t="shared" si="57"/>
        <v>0</v>
      </c>
      <c r="M98" s="2">
        <f t="shared" si="58"/>
        <v>0</v>
      </c>
    </row>
    <row r="99" spans="1:16" x14ac:dyDescent="0.3">
      <c r="C99" s="1">
        <v>0.1</v>
      </c>
      <c r="D99" s="8"/>
      <c r="E99" s="2"/>
      <c r="F99" s="2"/>
      <c r="G99" s="12">
        <f t="shared" si="49"/>
        <v>0</v>
      </c>
      <c r="H99" s="2"/>
      <c r="I99" s="2">
        <f t="shared" si="45"/>
        <v>0</v>
      </c>
      <c r="J99" s="2"/>
      <c r="K99" s="12">
        <f t="shared" si="52"/>
        <v>0</v>
      </c>
      <c r="L99" s="2">
        <f t="shared" si="53"/>
        <v>0</v>
      </c>
      <c r="M99" s="2">
        <f t="shared" si="54"/>
        <v>0</v>
      </c>
    </row>
    <row r="100" spans="1:16" x14ac:dyDescent="0.3">
      <c r="C100" s="1">
        <v>0.1</v>
      </c>
      <c r="D100" s="8"/>
      <c r="E100" s="2"/>
      <c r="F100" s="2"/>
      <c r="G100" s="12">
        <f t="shared" si="49"/>
        <v>0</v>
      </c>
      <c r="H100" s="2"/>
      <c r="I100" s="2">
        <f t="shared" si="45"/>
        <v>0</v>
      </c>
      <c r="J100" s="2"/>
      <c r="K100" s="12">
        <f t="shared" si="52"/>
        <v>0</v>
      </c>
      <c r="L100" s="2">
        <f t="shared" si="53"/>
        <v>0</v>
      </c>
      <c r="M100" s="2">
        <f t="shared" si="54"/>
        <v>0</v>
      </c>
    </row>
    <row r="101" spans="1:16" x14ac:dyDescent="0.3">
      <c r="C101" s="1">
        <v>0.1</v>
      </c>
      <c r="D101" s="8"/>
      <c r="E101" s="2"/>
      <c r="F101" s="2"/>
      <c r="G101" s="12">
        <f t="shared" si="49"/>
        <v>0</v>
      </c>
      <c r="H101" s="2"/>
      <c r="I101" s="2">
        <f t="shared" si="45"/>
        <v>0</v>
      </c>
      <c r="J101" s="2"/>
      <c r="K101" s="12">
        <f t="shared" si="52"/>
        <v>0</v>
      </c>
      <c r="L101" s="2">
        <f t="shared" si="53"/>
        <v>0</v>
      </c>
      <c r="M101" s="2">
        <f t="shared" si="54"/>
        <v>0</v>
      </c>
    </row>
    <row r="102" spans="1:16" x14ac:dyDescent="0.3">
      <c r="C102" s="1">
        <v>0.1</v>
      </c>
      <c r="D102" s="8"/>
      <c r="E102" s="2"/>
      <c r="F102" s="2"/>
      <c r="G102" s="12">
        <f t="shared" si="49"/>
        <v>0</v>
      </c>
      <c r="H102" s="2"/>
      <c r="I102" s="2">
        <f t="shared" si="45"/>
        <v>0</v>
      </c>
      <c r="J102" s="2"/>
      <c r="K102" s="12">
        <f t="shared" si="52"/>
        <v>0</v>
      </c>
      <c r="L102" s="2">
        <f t="shared" si="53"/>
        <v>0</v>
      </c>
      <c r="M102" s="2">
        <f t="shared" si="54"/>
        <v>0</v>
      </c>
    </row>
    <row r="103" spans="1:16" x14ac:dyDescent="0.3">
      <c r="D103" s="8"/>
      <c r="E103" s="2"/>
      <c r="F103" s="2"/>
      <c r="G103" s="12"/>
      <c r="H103" s="2"/>
      <c r="I103" s="2"/>
      <c r="J103" s="2"/>
      <c r="K103" s="12"/>
      <c r="L103" s="2"/>
      <c r="M103" s="2"/>
    </row>
    <row r="104" spans="1:16" x14ac:dyDescent="0.3">
      <c r="A104" t="s">
        <v>12</v>
      </c>
      <c r="D104" s="9">
        <f t="shared" ref="D104:P104" si="59">SUM(D78:D103)</f>
        <v>4433.5</v>
      </c>
      <c r="E104" s="3">
        <f t="shared" si="59"/>
        <v>0</v>
      </c>
      <c r="F104" s="3">
        <f t="shared" si="59"/>
        <v>0</v>
      </c>
      <c r="G104" s="13">
        <f t="shared" si="59"/>
        <v>4433.5</v>
      </c>
      <c r="H104" s="3">
        <f t="shared" si="59"/>
        <v>2296.8000000000002</v>
      </c>
      <c r="I104" s="3">
        <f t="shared" si="59"/>
        <v>339.5</v>
      </c>
      <c r="J104" s="3">
        <f t="shared" si="59"/>
        <v>0</v>
      </c>
      <c r="K104" s="13">
        <f t="shared" si="59"/>
        <v>2636.3000000000006</v>
      </c>
      <c r="L104" s="3">
        <f t="shared" si="59"/>
        <v>2136.6999999999998</v>
      </c>
      <c r="M104" s="3">
        <f t="shared" si="59"/>
        <v>1797.2</v>
      </c>
      <c r="N104" s="3">
        <f t="shared" si="59"/>
        <v>0</v>
      </c>
      <c r="O104" s="3">
        <f t="shared" si="59"/>
        <v>0</v>
      </c>
      <c r="P104" s="3">
        <f t="shared" si="59"/>
        <v>5271</v>
      </c>
    </row>
    <row r="105" spans="1:16" x14ac:dyDescent="0.3">
      <c r="D105" s="7"/>
      <c r="G105" s="11"/>
      <c r="K105" s="11"/>
    </row>
    <row r="106" spans="1:16" x14ac:dyDescent="0.3">
      <c r="D106" s="7"/>
      <c r="G106" s="11"/>
      <c r="K106" s="11"/>
    </row>
    <row r="107" spans="1:16" ht="21" x14ac:dyDescent="0.4">
      <c r="A107" s="18" t="s">
        <v>15</v>
      </c>
      <c r="B107" s="18"/>
      <c r="C107" s="18"/>
      <c r="D107" s="19">
        <f t="shared" ref="D107:P107" si="60">+D104+D73+D14</f>
        <v>178852.5</v>
      </c>
      <c r="E107" s="20">
        <f t="shared" si="60"/>
        <v>0</v>
      </c>
      <c r="F107" s="20">
        <f t="shared" si="60"/>
        <v>0</v>
      </c>
      <c r="G107" s="21">
        <f t="shared" si="60"/>
        <v>178852.5</v>
      </c>
      <c r="H107" s="20">
        <f t="shared" si="60"/>
        <v>102002.6</v>
      </c>
      <c r="I107" s="20">
        <f t="shared" si="60"/>
        <v>12984.199999999999</v>
      </c>
      <c r="J107" s="20">
        <f t="shared" si="60"/>
        <v>0</v>
      </c>
      <c r="K107" s="21">
        <f t="shared" si="60"/>
        <v>114986.80000000002</v>
      </c>
      <c r="L107" s="20">
        <f t="shared" si="60"/>
        <v>76849.899999999994</v>
      </c>
      <c r="M107" s="20">
        <f t="shared" si="60"/>
        <v>63865.69999999999</v>
      </c>
      <c r="N107" s="20">
        <f t="shared" si="60"/>
        <v>0</v>
      </c>
      <c r="O107" s="20">
        <f t="shared" si="60"/>
        <v>0</v>
      </c>
      <c r="P107" s="20">
        <f t="shared" si="60"/>
        <v>199443</v>
      </c>
    </row>
    <row r="110" spans="1:16" x14ac:dyDescent="0.3">
      <c r="B110" s="17" t="s">
        <v>110</v>
      </c>
      <c r="D110" s="2">
        <f>180944-D107</f>
        <v>2091.5</v>
      </c>
      <c r="E110" s="2"/>
      <c r="O110" s="2"/>
      <c r="P110" s="2">
        <f>197747-P107</f>
        <v>-1696</v>
      </c>
    </row>
    <row r="111" spans="1:16" x14ac:dyDescent="0.3">
      <c r="D111" s="2"/>
      <c r="E111" s="2">
        <f>-1880-90-19-70-298-239-2925-175-314-5000-1376</f>
        <v>-12386</v>
      </c>
      <c r="F111" t="s">
        <v>103</v>
      </c>
      <c r="O111" s="2"/>
      <c r="P111" s="2"/>
    </row>
    <row r="112" spans="1:16" x14ac:dyDescent="0.3">
      <c r="D112" s="2"/>
      <c r="E112" s="2">
        <f>1000+100+241+158+1698</f>
        <v>3197</v>
      </c>
      <c r="F112" t="s">
        <v>99</v>
      </c>
      <c r="N112" t="s">
        <v>107</v>
      </c>
      <c r="O112" s="2">
        <v>1775</v>
      </c>
      <c r="P112" s="2"/>
    </row>
    <row r="113" spans="4:16" x14ac:dyDescent="0.3">
      <c r="D113" s="2"/>
      <c r="E113" s="2">
        <f>305+258</f>
        <v>563</v>
      </c>
      <c r="F113" t="s">
        <v>24</v>
      </c>
      <c r="N113" t="s">
        <v>108</v>
      </c>
      <c r="O113" s="2">
        <v>4000</v>
      </c>
      <c r="P113" s="2"/>
    </row>
    <row r="114" spans="4:16" x14ac:dyDescent="0.3">
      <c r="D114" s="2"/>
      <c r="E114" s="2">
        <v>-2</v>
      </c>
      <c r="F114" t="s">
        <v>106</v>
      </c>
      <c r="O114" s="2"/>
      <c r="P114" s="2"/>
    </row>
    <row r="115" spans="4:16" x14ac:dyDescent="0.3">
      <c r="D115" s="2"/>
      <c r="E115" s="2">
        <v>415</v>
      </c>
      <c r="F115" t="s">
        <v>105</v>
      </c>
      <c r="O115" s="2"/>
      <c r="P115" s="2"/>
    </row>
    <row r="116" spans="4:16" x14ac:dyDescent="0.3">
      <c r="D116" s="2"/>
      <c r="E116" s="2">
        <v>1775</v>
      </c>
      <c r="F116" t="s">
        <v>100</v>
      </c>
      <c r="O116" s="2"/>
      <c r="P116" s="2">
        <f>SUM(O112:O115)</f>
        <v>5775</v>
      </c>
    </row>
    <row r="117" spans="4:16" x14ac:dyDescent="0.3">
      <c r="D117" s="2"/>
      <c r="E117" s="2">
        <v>8500</v>
      </c>
      <c r="F117" t="s">
        <v>102</v>
      </c>
      <c r="O117" s="2" t="s">
        <v>109</v>
      </c>
      <c r="P117" s="2">
        <f>+P110-P116</f>
        <v>-7471</v>
      </c>
    </row>
    <row r="118" spans="4:16" x14ac:dyDescent="0.3">
      <c r="D118" s="2"/>
      <c r="E118" s="2">
        <v>4000</v>
      </c>
      <c r="F118" t="s">
        <v>104</v>
      </c>
    </row>
    <row r="119" spans="4:16" x14ac:dyDescent="0.3">
      <c r="D119" s="2">
        <f>SUM(E111:E118)</f>
        <v>6062</v>
      </c>
      <c r="E119" s="2"/>
    </row>
    <row r="120" spans="4:16" x14ac:dyDescent="0.3">
      <c r="D120" s="2">
        <f>+D110-D119</f>
        <v>-3970.5</v>
      </c>
      <c r="E120" s="2" t="s">
        <v>101</v>
      </c>
    </row>
  </sheetData>
  <pageMargins left="0.70866141732283472" right="0.70866141732283472" top="0.74803149606299213" bottom="0.74803149606299213" header="0.31496062992125984" footer="0.31496062992125984"/>
  <pageSetup paperSize="9" scale="49" fitToHeight="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forst</dc:creator>
  <cp:lastModifiedBy>Council</cp:lastModifiedBy>
  <cp:lastPrinted>2019-07-16T08:26:22Z</cp:lastPrinted>
  <dcterms:created xsi:type="dcterms:W3CDTF">2019-06-12T21:29:45Z</dcterms:created>
  <dcterms:modified xsi:type="dcterms:W3CDTF">2020-05-14T06:40:18Z</dcterms:modified>
</cp:coreProperties>
</file>